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 activeTab="1"/>
  </bookViews>
  <sheets>
    <sheet name="Hoja1" sheetId="1" r:id="rId1"/>
    <sheet name="COPIA" sheetId="4" r:id="rId2"/>
    <sheet name="Hoja2" sheetId="2" r:id="rId3"/>
    <sheet name="Hoja3" sheetId="3" r:id="rId4"/>
  </sheets>
  <definedNames>
    <definedName name="_xlnm._FilterDatabase" localSheetId="1" hidden="1">COPIA!$A$4:$K$4</definedName>
    <definedName name="_xlnm._FilterDatabase" localSheetId="0" hidden="1">Hoja1!$A$4:$K$4</definedName>
  </definedNames>
  <calcPr calcId="125725"/>
</workbook>
</file>

<file path=xl/calcChain.xml><?xml version="1.0" encoding="utf-8"?>
<calcChain xmlns="http://schemas.openxmlformats.org/spreadsheetml/2006/main">
  <c r="L31" i="1"/>
  <c r="L34"/>
  <c r="L6"/>
  <c r="L19"/>
  <c r="L25"/>
  <c r="C37" i="4"/>
  <c r="B37"/>
  <c r="L37" i="1"/>
  <c r="G37"/>
  <c r="F37"/>
  <c r="E37"/>
  <c r="D37"/>
  <c r="C37"/>
  <c r="B37"/>
  <c r="H26"/>
  <c r="J26" s="1"/>
  <c r="K26" s="1"/>
  <c r="M26" s="1"/>
  <c r="H36"/>
  <c r="J36" s="1"/>
  <c r="K36" s="1"/>
  <c r="M36" s="1"/>
  <c r="H9"/>
  <c r="H29"/>
  <c r="H7"/>
  <c r="H15"/>
  <c r="H8"/>
  <c r="H25"/>
  <c r="H12"/>
  <c r="H34"/>
  <c r="H21"/>
  <c r="H14"/>
  <c r="H23"/>
  <c r="H31"/>
  <c r="H30"/>
  <c r="H17"/>
  <c r="H22"/>
  <c r="H19"/>
  <c r="H5"/>
  <c r="H6"/>
  <c r="H37" s="1"/>
  <c r="H11"/>
  <c r="H24"/>
  <c r="H16"/>
  <c r="I6"/>
  <c r="I8"/>
  <c r="I12"/>
  <c r="J12" s="1"/>
  <c r="K12" s="1"/>
  <c r="M12" s="1"/>
  <c r="I23"/>
  <c r="J29"/>
  <c r="K29" s="1"/>
  <c r="M29" s="1"/>
  <c r="J8"/>
  <c r="K8" s="1"/>
  <c r="M8" s="1"/>
  <c r="J25"/>
  <c r="K25" s="1"/>
  <c r="M25" s="1"/>
  <c r="J34"/>
  <c r="K34" s="1"/>
  <c r="M34" s="1"/>
  <c r="J21"/>
  <c r="K21" s="1"/>
  <c r="M21" s="1"/>
  <c r="J14"/>
  <c r="K14" s="1"/>
  <c r="M14" s="1"/>
  <c r="J23"/>
  <c r="K23" s="1"/>
  <c r="M23" s="1"/>
  <c r="J31"/>
  <c r="K31" s="1"/>
  <c r="M31" s="1"/>
  <c r="J30"/>
  <c r="K30" s="1"/>
  <c r="M30" s="1"/>
  <c r="J17"/>
  <c r="K17" s="1"/>
  <c r="M17" s="1"/>
  <c r="J22"/>
  <c r="K22" s="1"/>
  <c r="M22" s="1"/>
  <c r="J19"/>
  <c r="K19" s="1"/>
  <c r="M19" s="1"/>
  <c r="J24"/>
  <c r="K24" s="1"/>
  <c r="M24" s="1"/>
  <c r="J16"/>
  <c r="K16" s="1"/>
  <c r="M16" s="1"/>
  <c r="I9"/>
  <c r="J9" s="1"/>
  <c r="K9" s="1"/>
  <c r="M9" s="1"/>
  <c r="I5"/>
  <c r="J5" s="1"/>
  <c r="K5" s="1"/>
  <c r="M5" s="1"/>
  <c r="I18"/>
  <c r="I7"/>
  <c r="J7" s="1"/>
  <c r="K7" s="1"/>
  <c r="M7" s="1"/>
  <c r="I15"/>
  <c r="J15" s="1"/>
  <c r="K15" s="1"/>
  <c r="M15" s="1"/>
  <c r="I11"/>
  <c r="J11" s="1"/>
  <c r="K11" s="1"/>
  <c r="M11" s="1"/>
  <c r="I10"/>
  <c r="H18"/>
  <c r="H33"/>
  <c r="J33" s="1"/>
  <c r="K33" s="1"/>
  <c r="M33" s="1"/>
  <c r="H10"/>
  <c r="H13"/>
  <c r="J13" s="1"/>
  <c r="K13" s="1"/>
  <c r="M13" s="1"/>
  <c r="H32"/>
  <c r="J32" s="1"/>
  <c r="K32" s="1"/>
  <c r="M32" s="1"/>
  <c r="H20"/>
  <c r="H27"/>
  <c r="J27" s="1"/>
  <c r="K27" s="1"/>
  <c r="M27" s="1"/>
  <c r="H28"/>
  <c r="J28" s="1"/>
  <c r="K28" s="1"/>
  <c r="M28" s="1"/>
  <c r="H35"/>
  <c r="J35" s="1"/>
  <c r="K35" s="1"/>
  <c r="M35" s="1"/>
  <c r="H38" l="1"/>
  <c r="J10"/>
  <c r="K10" s="1"/>
  <c r="M10" s="1"/>
  <c r="J18"/>
  <c r="K18" s="1"/>
  <c r="M18" s="1"/>
  <c r="J6"/>
  <c r="K6" s="1"/>
  <c r="M6" s="1"/>
  <c r="I37"/>
  <c r="I38" s="1"/>
  <c r="J20"/>
  <c r="J37" l="1"/>
  <c r="K20"/>
  <c r="M20" l="1"/>
  <c r="K37"/>
  <c r="L38" l="1"/>
  <c r="M37"/>
</calcChain>
</file>

<file path=xl/sharedStrings.xml><?xml version="1.0" encoding="utf-8"?>
<sst xmlns="http://schemas.openxmlformats.org/spreadsheetml/2006/main" count="80" uniqueCount="44">
  <si>
    <t>LUANDA</t>
  </si>
  <si>
    <t>ASUNCION</t>
  </si>
  <si>
    <t>ANKARA</t>
  </si>
  <si>
    <t>TUNEZ</t>
  </si>
  <si>
    <t>BOGOTA</t>
  </si>
  <si>
    <t>CAMBERRA</t>
  </si>
  <si>
    <t>TORONTO</t>
  </si>
  <si>
    <t>BRASILIA</t>
  </si>
  <si>
    <t>YOKOHAMA</t>
  </si>
  <si>
    <t>HAMBURGO</t>
  </si>
  <si>
    <t>DACCA</t>
  </si>
  <si>
    <t>WASHINGTON</t>
  </si>
  <si>
    <t>SINGAPUR</t>
  </si>
  <si>
    <t>ESLOVAQUIA</t>
  </si>
  <si>
    <t>QUITO</t>
  </si>
  <si>
    <t>TEGUCIGALPA</t>
  </si>
  <si>
    <t>SAN SALVADOR</t>
  </si>
  <si>
    <t>OTAWA</t>
  </si>
  <si>
    <t>MONTEVIDEO</t>
  </si>
  <si>
    <t>SANTIAGO</t>
  </si>
  <si>
    <t>TRIPOLI</t>
  </si>
  <si>
    <t>CABO</t>
  </si>
  <si>
    <t>SIRIA</t>
  </si>
  <si>
    <t>SOFIA</t>
  </si>
  <si>
    <t>CAIRO</t>
  </si>
  <si>
    <t>BUENOS AIRES</t>
  </si>
  <si>
    <t>MINESOTA</t>
  </si>
  <si>
    <t>GUATEMALA</t>
  </si>
  <si>
    <t>ADEUDO OCT 2009 A JULIO 2010</t>
  </si>
  <si>
    <t>TOTAL</t>
  </si>
  <si>
    <t>ENERO 2011  HOJA 1</t>
  </si>
  <si>
    <t>ENERO 2011 HOJA DOS</t>
  </si>
  <si>
    <t>NUEVA YORK</t>
  </si>
  <si>
    <t>SANTO DOMINGO</t>
  </si>
  <si>
    <t>SUMAS</t>
  </si>
  <si>
    <t>TOTAL POR 42</t>
  </si>
  <si>
    <t>CARACAS</t>
  </si>
  <si>
    <t>HONOLULU</t>
  </si>
  <si>
    <t>COMPROBACION</t>
  </si>
  <si>
    <t>TOTAL PAGADO POR EDIFICIO</t>
  </si>
  <si>
    <t>DIFERENCIA POR PAGAR</t>
  </si>
  <si>
    <t>DEUDA TOTAL A CFE</t>
  </si>
  <si>
    <t xml:space="preserve">PAGOS A CFE Y ADEUDO POR TORRE </t>
  </si>
  <si>
    <t>NOMBRE DE LA TORRE</t>
  </si>
</sst>
</file>

<file path=xl/styles.xml><?xml version="1.0" encoding="utf-8"?>
<styleSheet xmlns="http://schemas.openxmlformats.org/spreadsheetml/2006/main">
  <numFmts count="1">
    <numFmt numFmtId="164" formatCode="_(&quot;$&quot;* #,##0.00_);_(&quot;$&quot;* \(#,##0.00\);_(&quot;$&quot;* &quot;-&quot;??_);_(@_)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b/>
      <sz val="8"/>
      <color theme="4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/>
    <xf numFmtId="0" fontId="2" fillId="2" borderId="3" xfId="0" applyFont="1" applyFill="1" applyBorder="1" applyAlignment="1">
      <alignment horizontal="center" wrapText="1"/>
    </xf>
    <xf numFmtId="0" fontId="2" fillId="0" borderId="0" xfId="0" applyFont="1" applyBorder="1"/>
    <xf numFmtId="0" fontId="0" fillId="0" borderId="0" xfId="0" applyBorder="1"/>
    <xf numFmtId="0" fontId="2" fillId="2" borderId="1" xfId="0" applyFont="1" applyFill="1" applyBorder="1" applyAlignment="1">
      <alignment horizontal="center" wrapText="1"/>
    </xf>
    <xf numFmtId="17" fontId="2" fillId="2" borderId="1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4" fontId="2" fillId="0" borderId="5" xfId="1" applyFont="1" applyBorder="1"/>
    <xf numFmtId="164" fontId="2" fillId="0" borderId="4" xfId="1" applyFont="1" applyBorder="1"/>
    <xf numFmtId="17" fontId="2" fillId="2" borderId="1" xfId="0" applyNumberFormat="1" applyFont="1" applyFill="1" applyBorder="1" applyAlignment="1">
      <alignment horizontal="center" wrapText="1"/>
    </xf>
    <xf numFmtId="164" fontId="2" fillId="0" borderId="5" xfId="1" applyFont="1" applyBorder="1" applyAlignment="1">
      <alignment wrapText="1"/>
    </xf>
    <xf numFmtId="17" fontId="2" fillId="2" borderId="2" xfId="0" applyNumberFormat="1" applyFont="1" applyFill="1" applyBorder="1" applyAlignment="1">
      <alignment horizontal="center" wrapText="1"/>
    </xf>
    <xf numFmtId="164" fontId="3" fillId="0" borderId="0" xfId="1" applyFont="1" applyBorder="1"/>
    <xf numFmtId="0" fontId="2" fillId="0" borderId="6" xfId="0" applyFont="1" applyBorder="1"/>
    <xf numFmtId="0" fontId="2" fillId="0" borderId="4" xfId="0" applyFont="1" applyBorder="1"/>
    <xf numFmtId="164" fontId="2" fillId="0" borderId="4" xfId="1" applyFont="1" applyFill="1" applyBorder="1"/>
    <xf numFmtId="164" fontId="0" fillId="0" borderId="0" xfId="0" applyNumberFormat="1"/>
    <xf numFmtId="0" fontId="2" fillId="2" borderId="1" xfId="0" applyFont="1" applyFill="1" applyBorder="1" applyAlignment="1">
      <alignment wrapText="1"/>
    </xf>
    <xf numFmtId="164" fontId="0" fillId="0" borderId="0" xfId="1" applyFont="1" applyBorder="1"/>
    <xf numFmtId="164" fontId="2" fillId="2" borderId="3" xfId="1" applyFont="1" applyFill="1" applyBorder="1" applyAlignment="1">
      <alignment wrapText="1"/>
    </xf>
    <xf numFmtId="164" fontId="0" fillId="0" borderId="4" xfId="1" applyFont="1" applyBorder="1"/>
    <xf numFmtId="164" fontId="0" fillId="0" borderId="0" xfId="1" applyFont="1"/>
    <xf numFmtId="164" fontId="0" fillId="0" borderId="5" xfId="0" applyNumberFormat="1" applyBorder="1"/>
    <xf numFmtId="164" fontId="2" fillId="0" borderId="7" xfId="1" applyFont="1" applyBorder="1"/>
    <xf numFmtId="164" fontId="2" fillId="0" borderId="8" xfId="1" applyFont="1" applyBorder="1"/>
    <xf numFmtId="164" fontId="2" fillId="0" borderId="7" xfId="1" applyFont="1" applyFill="1" applyBorder="1"/>
    <xf numFmtId="164" fontId="0" fillId="0" borderId="7" xfId="1" applyFont="1" applyBorder="1"/>
    <xf numFmtId="164" fontId="0" fillId="0" borderId="8" xfId="0" applyNumberFormat="1" applyBorder="1"/>
    <xf numFmtId="164" fontId="2" fillId="3" borderId="5" xfId="1" applyFont="1" applyFill="1" applyBorder="1"/>
    <xf numFmtId="164" fontId="0" fillId="3" borderId="9" xfId="1" applyFont="1" applyFill="1" applyBorder="1"/>
    <xf numFmtId="0" fontId="2" fillId="0" borderId="10" xfId="0" applyFont="1" applyBorder="1"/>
    <xf numFmtId="164" fontId="2" fillId="0" borderId="11" xfId="1" applyFont="1" applyBorder="1"/>
    <xf numFmtId="164" fontId="2" fillId="0" borderId="11" xfId="0" applyNumberFormat="1" applyFont="1" applyBorder="1"/>
    <xf numFmtId="164" fontId="2" fillId="0" borderId="12" xfId="0" applyNumberFormat="1" applyFont="1" applyBorder="1"/>
    <xf numFmtId="0" fontId="4" fillId="0" borderId="0" xfId="0" applyFont="1"/>
    <xf numFmtId="0" fontId="5" fillId="0" borderId="0" xfId="0" applyFont="1"/>
    <xf numFmtId="164" fontId="5" fillId="0" borderId="0" xfId="1" applyFont="1"/>
    <xf numFmtId="0" fontId="4" fillId="0" borderId="0" xfId="0" applyFont="1" applyBorder="1"/>
    <xf numFmtId="0" fontId="5" fillId="0" borderId="0" xfId="0" applyFont="1" applyBorder="1"/>
    <xf numFmtId="164" fontId="6" fillId="0" borderId="0" xfId="1" applyFont="1" applyBorder="1"/>
    <xf numFmtId="164" fontId="5" fillId="0" borderId="0" xfId="1" applyFont="1" applyBorder="1"/>
    <xf numFmtId="0" fontId="4" fillId="4" borderId="6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wrapText="1"/>
    </xf>
    <xf numFmtId="17" fontId="4" fillId="2" borderId="1" xfId="0" applyNumberFormat="1" applyFont="1" applyFill="1" applyBorder="1" applyAlignment="1">
      <alignment horizontal="center"/>
    </xf>
    <xf numFmtId="17" fontId="4" fillId="2" borderId="1" xfId="0" applyNumberFormat="1" applyFont="1" applyFill="1" applyBorder="1" applyAlignment="1">
      <alignment horizontal="center" wrapText="1"/>
    </xf>
    <xf numFmtId="17" fontId="4" fillId="2" borderId="2" xfId="0" applyNumberFormat="1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164" fontId="4" fillId="2" borderId="3" xfId="1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4" fillId="0" borderId="4" xfId="0" applyFont="1" applyBorder="1"/>
    <xf numFmtId="164" fontId="4" fillId="0" borderId="5" xfId="1" applyFont="1" applyBorder="1"/>
    <xf numFmtId="164" fontId="4" fillId="0" borderId="4" xfId="1" applyFont="1" applyFill="1" applyBorder="1"/>
    <xf numFmtId="164" fontId="5" fillId="0" borderId="4" xfId="1" applyFont="1" applyBorder="1"/>
    <xf numFmtId="164" fontId="5" fillId="0" borderId="5" xfId="0" applyNumberFormat="1" applyFont="1" applyBorder="1"/>
    <xf numFmtId="164" fontId="4" fillId="0" borderId="4" xfId="1" applyFont="1" applyBorder="1"/>
    <xf numFmtId="164" fontId="4" fillId="0" borderId="4" xfId="1" applyFont="1" applyBorder="1" applyAlignment="1">
      <alignment wrapText="1"/>
    </xf>
    <xf numFmtId="164" fontId="4" fillId="0" borderId="8" xfId="1" applyFont="1" applyBorder="1"/>
    <xf numFmtId="164" fontId="4" fillId="0" borderId="7" xfId="1" applyFont="1" applyBorder="1"/>
    <xf numFmtId="164" fontId="4" fillId="0" borderId="7" xfId="1" applyFont="1" applyFill="1" applyBorder="1"/>
    <xf numFmtId="164" fontId="5" fillId="0" borderId="7" xfId="1" applyFont="1" applyBorder="1"/>
    <xf numFmtId="164" fontId="5" fillId="0" borderId="8" xfId="0" applyNumberFormat="1" applyFont="1" applyBorder="1"/>
    <xf numFmtId="0" fontId="4" fillId="0" borderId="13" xfId="0" applyFont="1" applyBorder="1"/>
    <xf numFmtId="164" fontId="4" fillId="0" borderId="11" xfId="0" applyNumberFormat="1" applyFont="1" applyBorder="1"/>
    <xf numFmtId="164" fontId="4" fillId="0" borderId="11" xfId="1" applyFont="1" applyBorder="1"/>
    <xf numFmtId="164" fontId="4" fillId="0" borderId="12" xfId="0" applyNumberFormat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3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A26" sqref="A26:XFD26"/>
    </sheetView>
  </sheetViews>
  <sheetFormatPr baseColWidth="10" defaultRowHeight="15"/>
  <cols>
    <col min="1" max="1" width="16.7109375" style="1" bestFit="1" customWidth="1"/>
    <col min="2" max="2" width="11.5703125" customWidth="1"/>
    <col min="3" max="7" width="11.42578125" customWidth="1"/>
    <col min="8" max="8" width="12.7109375" bestFit="1" customWidth="1"/>
    <col min="9" max="9" width="11.5703125" bestFit="1" customWidth="1"/>
    <col min="10" max="10" width="12.5703125" bestFit="1" customWidth="1"/>
    <col min="11" max="11" width="14.5703125" bestFit="1" customWidth="1"/>
    <col min="12" max="12" width="14.140625" style="22" bestFit="1" customWidth="1"/>
    <col min="13" max="13" width="18.5703125" bestFit="1" customWidth="1"/>
    <col min="15" max="15" width="13.28515625" bestFit="1" customWidth="1"/>
  </cols>
  <sheetData>
    <row r="1" spans="1:13">
      <c r="A1" s="35"/>
      <c r="B1" s="36"/>
      <c r="C1" s="36"/>
      <c r="D1" s="36"/>
      <c r="E1" s="36"/>
      <c r="F1" s="36"/>
      <c r="G1" s="36"/>
      <c r="H1" s="36"/>
      <c r="I1" s="36"/>
      <c r="J1" s="36"/>
      <c r="K1" s="36"/>
      <c r="L1" s="37"/>
      <c r="M1" s="36"/>
    </row>
    <row r="2" spans="1:13">
      <c r="A2" s="35" t="s">
        <v>42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7"/>
      <c r="M2" s="36"/>
    </row>
    <row r="3" spans="1:13" s="4" customFormat="1" ht="15.75" thickBot="1">
      <c r="A3" s="38"/>
      <c r="B3" s="39"/>
      <c r="C3" s="39"/>
      <c r="D3" s="39"/>
      <c r="E3" s="39"/>
      <c r="F3" s="39"/>
      <c r="G3" s="40"/>
      <c r="H3" s="40">
        <v>267347.24</v>
      </c>
      <c r="I3" s="40">
        <v>72789.37</v>
      </c>
      <c r="J3" s="39"/>
      <c r="K3" s="39"/>
      <c r="L3" s="41"/>
      <c r="M3" s="39"/>
    </row>
    <row r="4" spans="1:13" s="1" customFormat="1" ht="45.75" thickBot="1">
      <c r="A4" s="42" t="s">
        <v>43</v>
      </c>
      <c r="B4" s="43" t="s">
        <v>28</v>
      </c>
      <c r="C4" s="44">
        <v>40391</v>
      </c>
      <c r="D4" s="44">
        <v>40422</v>
      </c>
      <c r="E4" s="44">
        <v>40452</v>
      </c>
      <c r="F4" s="44">
        <v>40483</v>
      </c>
      <c r="G4" s="44">
        <v>40513</v>
      </c>
      <c r="H4" s="45" t="s">
        <v>30</v>
      </c>
      <c r="I4" s="46" t="s">
        <v>31</v>
      </c>
      <c r="J4" s="47" t="s">
        <v>29</v>
      </c>
      <c r="K4" s="48" t="s">
        <v>35</v>
      </c>
      <c r="L4" s="49" t="s">
        <v>39</v>
      </c>
      <c r="M4" s="50" t="s">
        <v>40</v>
      </c>
    </row>
    <row r="5" spans="1:13">
      <c r="A5" s="51" t="s">
        <v>9</v>
      </c>
      <c r="B5" s="52">
        <v>2500</v>
      </c>
      <c r="C5" s="52">
        <v>232</v>
      </c>
      <c r="D5" s="52">
        <v>164</v>
      </c>
      <c r="E5" s="52">
        <v>164</v>
      </c>
      <c r="F5" s="52">
        <v>256</v>
      </c>
      <c r="G5" s="52">
        <v>253</v>
      </c>
      <c r="H5" s="52">
        <f t="shared" ref="H5:H12" si="0">11672.91/42</f>
        <v>277.92642857142857</v>
      </c>
      <c r="I5" s="52">
        <f>8593.19/42</f>
        <v>204.59976190476192</v>
      </c>
      <c r="J5" s="52">
        <f t="shared" ref="J5:J36" si="1">SUM(B5:I5)</f>
        <v>4051.5261904761905</v>
      </c>
      <c r="K5" s="53">
        <f t="shared" ref="K5:K36" si="2">+J5*42</f>
        <v>170164.1</v>
      </c>
      <c r="L5" s="54">
        <v>47893.38</v>
      </c>
      <c r="M5" s="55">
        <f t="shared" ref="M5:M36" si="3">+K5-L5</f>
        <v>122270.72</v>
      </c>
    </row>
    <row r="6" spans="1:13">
      <c r="A6" s="51" t="s">
        <v>8</v>
      </c>
      <c r="B6" s="52">
        <v>2500</v>
      </c>
      <c r="C6" s="52">
        <v>232</v>
      </c>
      <c r="D6" s="52">
        <v>164</v>
      </c>
      <c r="E6" s="52">
        <v>164</v>
      </c>
      <c r="F6" s="52">
        <v>256</v>
      </c>
      <c r="G6" s="52">
        <v>253</v>
      </c>
      <c r="H6" s="56">
        <f t="shared" si="0"/>
        <v>277.92642857142857</v>
      </c>
      <c r="I6" s="56">
        <f>8087.71/42</f>
        <v>192.56452380952382</v>
      </c>
      <c r="J6" s="52">
        <f t="shared" si="1"/>
        <v>4039.4909523809524</v>
      </c>
      <c r="K6" s="53">
        <f t="shared" si="2"/>
        <v>169658.62</v>
      </c>
      <c r="L6" s="54">
        <f>60552.41+38043.02</f>
        <v>98595.43</v>
      </c>
      <c r="M6" s="55">
        <f t="shared" si="3"/>
        <v>71063.19</v>
      </c>
    </row>
    <row r="7" spans="1:13">
      <c r="A7" s="51" t="s">
        <v>25</v>
      </c>
      <c r="B7" s="52">
        <v>2500</v>
      </c>
      <c r="C7" s="52">
        <v>232</v>
      </c>
      <c r="D7" s="52">
        <v>164</v>
      </c>
      <c r="E7" s="52">
        <v>164</v>
      </c>
      <c r="F7" s="52">
        <v>256</v>
      </c>
      <c r="G7" s="52">
        <v>253</v>
      </c>
      <c r="H7" s="56">
        <f t="shared" si="0"/>
        <v>277.92642857142857</v>
      </c>
      <c r="I7" s="56">
        <f>5054.34/42</f>
        <v>120.34142857142858</v>
      </c>
      <c r="J7" s="52">
        <f t="shared" si="1"/>
        <v>3967.2678571428569</v>
      </c>
      <c r="K7" s="53">
        <f t="shared" si="2"/>
        <v>166625.25</v>
      </c>
      <c r="L7" s="54">
        <v>72504</v>
      </c>
      <c r="M7" s="55">
        <f t="shared" si="3"/>
        <v>94121.25</v>
      </c>
    </row>
    <row r="8" spans="1:13">
      <c r="A8" s="51" t="s">
        <v>23</v>
      </c>
      <c r="B8" s="52">
        <v>2500</v>
      </c>
      <c r="C8" s="52">
        <v>232</v>
      </c>
      <c r="D8" s="52">
        <v>164</v>
      </c>
      <c r="E8" s="52">
        <v>164</v>
      </c>
      <c r="F8" s="52">
        <v>256</v>
      </c>
      <c r="G8" s="52">
        <v>253</v>
      </c>
      <c r="H8" s="56">
        <f t="shared" si="0"/>
        <v>277.92642857142857</v>
      </c>
      <c r="I8" s="56">
        <f>8087.71/42</f>
        <v>192.56452380952382</v>
      </c>
      <c r="J8" s="52">
        <f t="shared" si="1"/>
        <v>4039.4909523809524</v>
      </c>
      <c r="K8" s="53">
        <f t="shared" si="2"/>
        <v>169658.62</v>
      </c>
      <c r="L8" s="54">
        <v>96625.81</v>
      </c>
      <c r="M8" s="55">
        <f t="shared" si="3"/>
        <v>73032.81</v>
      </c>
    </row>
    <row r="9" spans="1:13">
      <c r="A9" s="51" t="s">
        <v>27</v>
      </c>
      <c r="B9" s="52">
        <v>2500</v>
      </c>
      <c r="C9" s="52">
        <v>232</v>
      </c>
      <c r="D9" s="52">
        <v>164</v>
      </c>
      <c r="E9" s="52">
        <v>164</v>
      </c>
      <c r="F9" s="52">
        <v>256</v>
      </c>
      <c r="G9" s="52">
        <v>253</v>
      </c>
      <c r="H9" s="56">
        <f t="shared" si="0"/>
        <v>277.92642857142857</v>
      </c>
      <c r="I9" s="56">
        <f>11120.6/42</f>
        <v>264.77619047619049</v>
      </c>
      <c r="J9" s="52">
        <f t="shared" si="1"/>
        <v>4111.702619047619</v>
      </c>
      <c r="K9" s="53">
        <f t="shared" si="2"/>
        <v>172691.51</v>
      </c>
      <c r="L9" s="54">
        <v>101749</v>
      </c>
      <c r="M9" s="55">
        <f t="shared" si="3"/>
        <v>70942.510000000009</v>
      </c>
    </row>
    <row r="10" spans="1:13">
      <c r="A10" s="51" t="s">
        <v>4</v>
      </c>
      <c r="B10" s="52">
        <v>2500</v>
      </c>
      <c r="C10" s="52">
        <v>232</v>
      </c>
      <c r="D10" s="52">
        <v>164</v>
      </c>
      <c r="E10" s="52">
        <v>164</v>
      </c>
      <c r="F10" s="52">
        <v>256</v>
      </c>
      <c r="G10" s="52">
        <v>253</v>
      </c>
      <c r="H10" s="56">
        <f t="shared" si="0"/>
        <v>277.92642857142857</v>
      </c>
      <c r="I10" s="56">
        <f>3538.37/42</f>
        <v>84.246904761904759</v>
      </c>
      <c r="J10" s="52">
        <f t="shared" si="1"/>
        <v>3931.1733333333332</v>
      </c>
      <c r="K10" s="53">
        <f t="shared" si="2"/>
        <v>165109.28</v>
      </c>
      <c r="L10" s="54">
        <v>117832</v>
      </c>
      <c r="M10" s="55">
        <f t="shared" si="3"/>
        <v>47277.279999999999</v>
      </c>
    </row>
    <row r="11" spans="1:13">
      <c r="A11" s="51" t="s">
        <v>5</v>
      </c>
      <c r="B11" s="52">
        <v>2500</v>
      </c>
      <c r="C11" s="52">
        <v>232</v>
      </c>
      <c r="D11" s="52">
        <v>164</v>
      </c>
      <c r="E11" s="52">
        <v>164</v>
      </c>
      <c r="F11" s="52">
        <v>256</v>
      </c>
      <c r="G11" s="52">
        <v>253</v>
      </c>
      <c r="H11" s="56">
        <f t="shared" si="0"/>
        <v>277.92642857142857</v>
      </c>
      <c r="I11" s="56">
        <f>4043.85/42</f>
        <v>96.282142857142858</v>
      </c>
      <c r="J11" s="52">
        <f t="shared" si="1"/>
        <v>3943.2085714285713</v>
      </c>
      <c r="K11" s="53">
        <f t="shared" si="2"/>
        <v>165614.76</v>
      </c>
      <c r="L11" s="54">
        <v>122389</v>
      </c>
      <c r="M11" s="55">
        <f t="shared" si="3"/>
        <v>43225.760000000009</v>
      </c>
    </row>
    <row r="12" spans="1:13">
      <c r="A12" s="51" t="s">
        <v>21</v>
      </c>
      <c r="B12" s="52">
        <v>2500</v>
      </c>
      <c r="C12" s="52">
        <v>232</v>
      </c>
      <c r="D12" s="52">
        <v>164</v>
      </c>
      <c r="E12" s="52">
        <v>164</v>
      </c>
      <c r="F12" s="52">
        <v>256</v>
      </c>
      <c r="G12" s="52">
        <v>253</v>
      </c>
      <c r="H12" s="56">
        <f t="shared" si="0"/>
        <v>277.92642857142857</v>
      </c>
      <c r="I12" s="56">
        <f>8087.71/42</f>
        <v>192.56452380952382</v>
      </c>
      <c r="J12" s="52">
        <f t="shared" si="1"/>
        <v>4039.4909523809524</v>
      </c>
      <c r="K12" s="53">
        <f t="shared" si="2"/>
        <v>169658.62</v>
      </c>
      <c r="L12" s="54">
        <v>128933</v>
      </c>
      <c r="M12" s="55">
        <f t="shared" si="3"/>
        <v>40725.619999999995</v>
      </c>
    </row>
    <row r="13" spans="1:13">
      <c r="A13" s="51" t="s">
        <v>3</v>
      </c>
      <c r="B13" s="52">
        <v>2500</v>
      </c>
      <c r="C13" s="52">
        <v>232</v>
      </c>
      <c r="D13" s="52">
        <v>164</v>
      </c>
      <c r="E13" s="52">
        <v>164</v>
      </c>
      <c r="F13" s="52">
        <v>256</v>
      </c>
      <c r="G13" s="52">
        <v>253</v>
      </c>
      <c r="H13" s="56">
        <f>9037.09/42</f>
        <v>215.16880952380953</v>
      </c>
      <c r="I13" s="56"/>
      <c r="J13" s="52">
        <f t="shared" si="1"/>
        <v>3784.1688095238096</v>
      </c>
      <c r="K13" s="53">
        <f t="shared" si="2"/>
        <v>158935.09</v>
      </c>
      <c r="L13" s="54">
        <v>120354.14</v>
      </c>
      <c r="M13" s="55">
        <f t="shared" si="3"/>
        <v>38580.949999999997</v>
      </c>
    </row>
    <row r="14" spans="1:13">
      <c r="A14" s="51" t="s">
        <v>18</v>
      </c>
      <c r="B14" s="52">
        <v>2500</v>
      </c>
      <c r="C14" s="52">
        <v>232</v>
      </c>
      <c r="D14" s="52">
        <v>164</v>
      </c>
      <c r="E14" s="52">
        <v>164</v>
      </c>
      <c r="F14" s="52">
        <v>256</v>
      </c>
      <c r="G14" s="52">
        <v>253</v>
      </c>
      <c r="H14" s="56">
        <f>7154.36/42</f>
        <v>170.34190476190474</v>
      </c>
      <c r="I14" s="56"/>
      <c r="J14" s="52">
        <f t="shared" si="1"/>
        <v>3739.3419047619045</v>
      </c>
      <c r="K14" s="53">
        <f t="shared" si="2"/>
        <v>157052.35999999999</v>
      </c>
      <c r="L14" s="54">
        <v>119965.93</v>
      </c>
      <c r="M14" s="55">
        <f t="shared" si="3"/>
        <v>37086.429999999993</v>
      </c>
    </row>
    <row r="15" spans="1:13">
      <c r="A15" s="51" t="s">
        <v>24</v>
      </c>
      <c r="B15" s="52">
        <v>2500</v>
      </c>
      <c r="C15" s="52">
        <v>232</v>
      </c>
      <c r="D15" s="52">
        <v>164</v>
      </c>
      <c r="E15" s="52">
        <v>164</v>
      </c>
      <c r="F15" s="52">
        <v>256</v>
      </c>
      <c r="G15" s="52">
        <v>253</v>
      </c>
      <c r="H15" s="56">
        <f>11672.91/42</f>
        <v>277.92642857142857</v>
      </c>
      <c r="I15" s="56">
        <f>4549.34/42</f>
        <v>108.31761904761905</v>
      </c>
      <c r="J15" s="52">
        <f t="shared" si="1"/>
        <v>3955.2440476190477</v>
      </c>
      <c r="K15" s="53">
        <f t="shared" si="2"/>
        <v>166120.25</v>
      </c>
      <c r="L15" s="54">
        <v>134725.87</v>
      </c>
      <c r="M15" s="55">
        <f t="shared" si="3"/>
        <v>31394.380000000005</v>
      </c>
    </row>
    <row r="16" spans="1:13">
      <c r="A16" s="51" t="s">
        <v>1</v>
      </c>
      <c r="B16" s="52">
        <v>2500</v>
      </c>
      <c r="C16" s="52">
        <v>232</v>
      </c>
      <c r="D16" s="52">
        <v>164</v>
      </c>
      <c r="E16" s="52">
        <v>164</v>
      </c>
      <c r="F16" s="52">
        <v>256</v>
      </c>
      <c r="G16" s="52">
        <v>253</v>
      </c>
      <c r="H16" s="56">
        <f>9037.09/42</f>
        <v>215.16880952380953</v>
      </c>
      <c r="I16" s="56"/>
      <c r="J16" s="52">
        <f t="shared" si="1"/>
        <v>3784.1688095238096</v>
      </c>
      <c r="K16" s="53">
        <f t="shared" si="2"/>
        <v>158935.09</v>
      </c>
      <c r="L16" s="54">
        <v>127868</v>
      </c>
      <c r="M16" s="55">
        <f t="shared" si="3"/>
        <v>31067.089999999997</v>
      </c>
    </row>
    <row r="17" spans="1:17">
      <c r="A17" s="51" t="s">
        <v>12</v>
      </c>
      <c r="B17" s="52">
        <v>2500</v>
      </c>
      <c r="C17" s="52">
        <v>232</v>
      </c>
      <c r="D17" s="52">
        <v>164</v>
      </c>
      <c r="E17" s="52">
        <v>164</v>
      </c>
      <c r="F17" s="52">
        <v>256</v>
      </c>
      <c r="G17" s="52">
        <v>253</v>
      </c>
      <c r="H17" s="56">
        <f>6777.82/42</f>
        <v>161.37666666666667</v>
      </c>
      <c r="I17" s="56"/>
      <c r="J17" s="52">
        <f t="shared" si="1"/>
        <v>3730.3766666666666</v>
      </c>
      <c r="K17" s="53">
        <f t="shared" si="2"/>
        <v>156675.82</v>
      </c>
      <c r="L17" s="54">
        <v>126400</v>
      </c>
      <c r="M17" s="55">
        <f t="shared" si="3"/>
        <v>30275.820000000007</v>
      </c>
    </row>
    <row r="18" spans="1:17">
      <c r="A18" s="51" t="s">
        <v>33</v>
      </c>
      <c r="B18" s="52">
        <v>2500</v>
      </c>
      <c r="C18" s="52">
        <v>232</v>
      </c>
      <c r="D18" s="52">
        <v>164</v>
      </c>
      <c r="E18" s="52">
        <v>164</v>
      </c>
      <c r="F18" s="52">
        <v>256</v>
      </c>
      <c r="G18" s="52">
        <v>253</v>
      </c>
      <c r="H18" s="56">
        <f>11672.91/42</f>
        <v>277.92642857142857</v>
      </c>
      <c r="I18" s="56">
        <f>8087.71/42</f>
        <v>192.56452380952382</v>
      </c>
      <c r="J18" s="52">
        <f t="shared" si="1"/>
        <v>4039.4909523809524</v>
      </c>
      <c r="K18" s="53">
        <f t="shared" si="2"/>
        <v>169658.62</v>
      </c>
      <c r="L18" s="54">
        <v>140156</v>
      </c>
      <c r="M18" s="55">
        <f t="shared" si="3"/>
        <v>29502.619999999995</v>
      </c>
    </row>
    <row r="19" spans="1:17">
      <c r="A19" s="51" t="s">
        <v>10</v>
      </c>
      <c r="B19" s="52">
        <v>2500</v>
      </c>
      <c r="C19" s="52">
        <v>232</v>
      </c>
      <c r="D19" s="52">
        <v>164</v>
      </c>
      <c r="E19" s="52">
        <v>164</v>
      </c>
      <c r="F19" s="52">
        <v>256</v>
      </c>
      <c r="G19" s="52">
        <v>253</v>
      </c>
      <c r="H19" s="56">
        <f>7530.91/42</f>
        <v>179.30738095238095</v>
      </c>
      <c r="I19" s="56"/>
      <c r="J19" s="52">
        <f t="shared" si="1"/>
        <v>3748.3073809523808</v>
      </c>
      <c r="K19" s="53">
        <f t="shared" si="2"/>
        <v>157428.91</v>
      </c>
      <c r="L19" s="54">
        <f>131866.9+12515</f>
        <v>144381.9</v>
      </c>
      <c r="M19" s="55">
        <f t="shared" si="3"/>
        <v>13047.010000000009</v>
      </c>
      <c r="O19" s="17"/>
      <c r="Q19" s="17"/>
    </row>
    <row r="20" spans="1:17">
      <c r="A20" s="51" t="s">
        <v>0</v>
      </c>
      <c r="B20" s="52">
        <v>2500</v>
      </c>
      <c r="C20" s="52">
        <v>232</v>
      </c>
      <c r="D20" s="52">
        <v>164</v>
      </c>
      <c r="E20" s="52">
        <v>164</v>
      </c>
      <c r="F20" s="52">
        <v>256</v>
      </c>
      <c r="G20" s="52">
        <v>253</v>
      </c>
      <c r="H20" s="56">
        <f>7154.36/42</f>
        <v>170.34190476190474</v>
      </c>
      <c r="I20" s="57"/>
      <c r="J20" s="52">
        <f t="shared" si="1"/>
        <v>3739.3419047619045</v>
      </c>
      <c r="K20" s="53">
        <f t="shared" si="2"/>
        <v>157052.35999999999</v>
      </c>
      <c r="L20" s="54">
        <v>133509</v>
      </c>
      <c r="M20" s="55">
        <f t="shared" si="3"/>
        <v>23543.359999999986</v>
      </c>
    </row>
    <row r="21" spans="1:17">
      <c r="A21" s="51" t="s">
        <v>19</v>
      </c>
      <c r="B21" s="52">
        <v>2500</v>
      </c>
      <c r="C21" s="52">
        <v>232</v>
      </c>
      <c r="D21" s="52">
        <v>164</v>
      </c>
      <c r="E21" s="52">
        <v>164</v>
      </c>
      <c r="F21" s="52">
        <v>256</v>
      </c>
      <c r="G21" s="52">
        <v>253</v>
      </c>
      <c r="H21" s="56">
        <f>9037.09/42</f>
        <v>215.16880952380953</v>
      </c>
      <c r="I21" s="56"/>
      <c r="J21" s="52">
        <f t="shared" si="1"/>
        <v>3784.1688095238096</v>
      </c>
      <c r="K21" s="53">
        <f t="shared" si="2"/>
        <v>158935.09</v>
      </c>
      <c r="L21" s="54">
        <v>137070.07</v>
      </c>
      <c r="M21" s="55">
        <f t="shared" si="3"/>
        <v>21865.01999999999</v>
      </c>
    </row>
    <row r="22" spans="1:17">
      <c r="A22" s="51" t="s">
        <v>11</v>
      </c>
      <c r="B22" s="52">
        <v>2500</v>
      </c>
      <c r="C22" s="52">
        <v>232</v>
      </c>
      <c r="D22" s="52">
        <v>164</v>
      </c>
      <c r="E22" s="52">
        <v>164</v>
      </c>
      <c r="F22" s="52">
        <v>256</v>
      </c>
      <c r="G22" s="52">
        <v>253</v>
      </c>
      <c r="H22" s="56">
        <f>7154.36/42</f>
        <v>170.34190476190474</v>
      </c>
      <c r="I22" s="56"/>
      <c r="J22" s="52">
        <f t="shared" si="1"/>
        <v>3739.3419047619045</v>
      </c>
      <c r="K22" s="53">
        <f t="shared" si="2"/>
        <v>157052.35999999999</v>
      </c>
      <c r="L22" s="54">
        <v>136319.57999999999</v>
      </c>
      <c r="M22" s="55">
        <f t="shared" si="3"/>
        <v>20732.78</v>
      </c>
    </row>
    <row r="23" spans="1:17">
      <c r="A23" s="51" t="s">
        <v>17</v>
      </c>
      <c r="B23" s="52">
        <v>2500</v>
      </c>
      <c r="C23" s="52">
        <v>232</v>
      </c>
      <c r="D23" s="52">
        <v>164</v>
      </c>
      <c r="E23" s="52">
        <v>164</v>
      </c>
      <c r="F23" s="52">
        <v>256</v>
      </c>
      <c r="G23" s="52">
        <v>253</v>
      </c>
      <c r="H23" s="56">
        <f>11672.91/42</f>
        <v>277.92642857142857</v>
      </c>
      <c r="I23" s="56">
        <f>3538.37/42</f>
        <v>84.246904761904759</v>
      </c>
      <c r="J23" s="52">
        <f t="shared" si="1"/>
        <v>3931.1733333333332</v>
      </c>
      <c r="K23" s="53">
        <f t="shared" si="2"/>
        <v>165109.28</v>
      </c>
      <c r="L23" s="54">
        <v>144900.72</v>
      </c>
      <c r="M23" s="55">
        <f t="shared" si="3"/>
        <v>20208.559999999998</v>
      </c>
    </row>
    <row r="24" spans="1:17">
      <c r="A24" s="51" t="s">
        <v>2</v>
      </c>
      <c r="B24" s="52">
        <v>2500</v>
      </c>
      <c r="C24" s="52">
        <v>232</v>
      </c>
      <c r="D24" s="52">
        <v>164</v>
      </c>
      <c r="E24" s="52">
        <v>164</v>
      </c>
      <c r="F24" s="52">
        <v>256</v>
      </c>
      <c r="G24" s="52">
        <v>253</v>
      </c>
      <c r="H24" s="56">
        <f>6777.83/42</f>
        <v>161.37690476190477</v>
      </c>
      <c r="I24" s="56"/>
      <c r="J24" s="52">
        <f t="shared" si="1"/>
        <v>3730.3769047619048</v>
      </c>
      <c r="K24" s="53">
        <f t="shared" si="2"/>
        <v>156675.83000000002</v>
      </c>
      <c r="L24" s="54">
        <v>140058</v>
      </c>
      <c r="M24" s="55">
        <f t="shared" si="3"/>
        <v>16617.830000000016</v>
      </c>
    </row>
    <row r="25" spans="1:17">
      <c r="A25" s="51" t="s">
        <v>22</v>
      </c>
      <c r="B25" s="52">
        <v>2500</v>
      </c>
      <c r="C25" s="52">
        <v>232</v>
      </c>
      <c r="D25" s="52">
        <v>164</v>
      </c>
      <c r="E25" s="52">
        <v>164</v>
      </c>
      <c r="F25" s="52">
        <v>256</v>
      </c>
      <c r="G25" s="52">
        <v>253</v>
      </c>
      <c r="H25" s="56">
        <f>6401.27/42</f>
        <v>152.41119047619048</v>
      </c>
      <c r="I25" s="56"/>
      <c r="J25" s="52">
        <f t="shared" si="1"/>
        <v>3721.4111904761903</v>
      </c>
      <c r="K25" s="53">
        <f t="shared" si="2"/>
        <v>156299.26999999999</v>
      </c>
      <c r="L25" s="54">
        <f>144332.75+967</f>
        <v>145299.75</v>
      </c>
      <c r="M25" s="55">
        <f t="shared" si="3"/>
        <v>10999.51999999999</v>
      </c>
      <c r="O25" s="17"/>
    </row>
    <row r="26" spans="1:17">
      <c r="A26" s="51" t="s">
        <v>37</v>
      </c>
      <c r="B26" s="52">
        <v>2500</v>
      </c>
      <c r="C26" s="52">
        <v>232</v>
      </c>
      <c r="D26" s="52">
        <v>164</v>
      </c>
      <c r="E26" s="52">
        <v>164</v>
      </c>
      <c r="F26" s="52">
        <v>256</v>
      </c>
      <c r="G26" s="52">
        <v>253</v>
      </c>
      <c r="H26" s="56">
        <f>7530.91/42</f>
        <v>179.30738095238095</v>
      </c>
      <c r="I26" s="56"/>
      <c r="J26" s="52">
        <f t="shared" si="1"/>
        <v>3748.3073809523808</v>
      </c>
      <c r="K26" s="53">
        <f t="shared" si="2"/>
        <v>157428.91</v>
      </c>
      <c r="L26" s="54">
        <v>146148.54999999999</v>
      </c>
      <c r="M26" s="55">
        <f t="shared" si="3"/>
        <v>11280.360000000015</v>
      </c>
    </row>
    <row r="27" spans="1:17">
      <c r="A27" s="51" t="s">
        <v>13</v>
      </c>
      <c r="B27" s="52">
        <v>2500</v>
      </c>
      <c r="C27" s="52">
        <v>232</v>
      </c>
      <c r="D27" s="52">
        <v>164</v>
      </c>
      <c r="E27" s="52">
        <v>164</v>
      </c>
      <c r="F27" s="52">
        <v>256</v>
      </c>
      <c r="G27" s="52">
        <v>253</v>
      </c>
      <c r="H27" s="56">
        <f>6777.82/42</f>
        <v>161.37666666666667</v>
      </c>
      <c r="I27" s="56"/>
      <c r="J27" s="52">
        <f t="shared" si="1"/>
        <v>3730.3766666666666</v>
      </c>
      <c r="K27" s="53">
        <f t="shared" si="2"/>
        <v>156675.82</v>
      </c>
      <c r="L27" s="54">
        <v>145443</v>
      </c>
      <c r="M27" s="55">
        <f t="shared" si="3"/>
        <v>11232.820000000007</v>
      </c>
    </row>
    <row r="28" spans="1:17">
      <c r="A28" s="51" t="s">
        <v>16</v>
      </c>
      <c r="B28" s="52">
        <v>2500</v>
      </c>
      <c r="C28" s="52">
        <v>232</v>
      </c>
      <c r="D28" s="52">
        <v>164</v>
      </c>
      <c r="E28" s="52">
        <v>164</v>
      </c>
      <c r="F28" s="52">
        <v>256</v>
      </c>
      <c r="G28" s="52">
        <v>253</v>
      </c>
      <c r="H28" s="56">
        <f>4895.09/42</f>
        <v>116.54976190476191</v>
      </c>
      <c r="I28" s="56"/>
      <c r="J28" s="52">
        <f t="shared" si="1"/>
        <v>3685.5497619047619</v>
      </c>
      <c r="K28" s="53">
        <f t="shared" si="2"/>
        <v>154793.09</v>
      </c>
      <c r="L28" s="54">
        <v>144594</v>
      </c>
      <c r="M28" s="55">
        <f t="shared" si="3"/>
        <v>10199.089999999997</v>
      </c>
    </row>
    <row r="29" spans="1:17">
      <c r="A29" s="51" t="s">
        <v>26</v>
      </c>
      <c r="B29" s="52">
        <v>2500</v>
      </c>
      <c r="C29" s="52">
        <v>232</v>
      </c>
      <c r="D29" s="52">
        <v>164</v>
      </c>
      <c r="E29" s="52">
        <v>164</v>
      </c>
      <c r="F29" s="52">
        <v>256</v>
      </c>
      <c r="G29" s="52">
        <v>253</v>
      </c>
      <c r="H29" s="56">
        <f>6401.27/42</f>
        <v>152.41119047619048</v>
      </c>
      <c r="I29" s="56"/>
      <c r="J29" s="52">
        <f t="shared" si="1"/>
        <v>3721.4111904761903</v>
      </c>
      <c r="K29" s="53">
        <f t="shared" si="2"/>
        <v>156299.26999999999</v>
      </c>
      <c r="L29" s="54">
        <v>146920</v>
      </c>
      <c r="M29" s="55">
        <f t="shared" si="3"/>
        <v>9379.2699999999895</v>
      </c>
    </row>
    <row r="30" spans="1:17">
      <c r="A30" s="51" t="s">
        <v>14</v>
      </c>
      <c r="B30" s="52">
        <v>2500</v>
      </c>
      <c r="C30" s="52">
        <v>232</v>
      </c>
      <c r="D30" s="52">
        <v>164</v>
      </c>
      <c r="E30" s="52">
        <v>164</v>
      </c>
      <c r="F30" s="52">
        <v>256</v>
      </c>
      <c r="G30" s="52">
        <v>253</v>
      </c>
      <c r="H30" s="56">
        <f>4518.54/42</f>
        <v>107.58428571428571</v>
      </c>
      <c r="I30" s="56"/>
      <c r="J30" s="52">
        <f t="shared" si="1"/>
        <v>3676.5842857142857</v>
      </c>
      <c r="K30" s="53">
        <f t="shared" si="2"/>
        <v>154416.54</v>
      </c>
      <c r="L30" s="54">
        <v>146471</v>
      </c>
      <c r="M30" s="55">
        <f t="shared" si="3"/>
        <v>7945.5400000000081</v>
      </c>
    </row>
    <row r="31" spans="1:17">
      <c r="A31" s="51" t="s">
        <v>15</v>
      </c>
      <c r="B31" s="52">
        <v>2500</v>
      </c>
      <c r="C31" s="52">
        <v>232</v>
      </c>
      <c r="D31" s="52">
        <v>164</v>
      </c>
      <c r="E31" s="52">
        <v>164</v>
      </c>
      <c r="F31" s="52">
        <v>256</v>
      </c>
      <c r="G31" s="52">
        <v>253</v>
      </c>
      <c r="H31" s="56">
        <f>4895.09/42</f>
        <v>116.54976190476191</v>
      </c>
      <c r="I31" s="56"/>
      <c r="J31" s="52">
        <f t="shared" si="1"/>
        <v>3685.5497619047619</v>
      </c>
      <c r="K31" s="53">
        <f t="shared" si="2"/>
        <v>154793.09</v>
      </c>
      <c r="L31" s="54">
        <f>148555.23+1971</f>
        <v>150526.23000000001</v>
      </c>
      <c r="M31" s="55">
        <f t="shared" si="3"/>
        <v>4266.859999999986</v>
      </c>
      <c r="O31" s="17"/>
    </row>
    <row r="32" spans="1:17">
      <c r="A32" s="51" t="s">
        <v>32</v>
      </c>
      <c r="B32" s="52">
        <v>2500</v>
      </c>
      <c r="C32" s="52">
        <v>232</v>
      </c>
      <c r="D32" s="52">
        <v>164</v>
      </c>
      <c r="E32" s="52">
        <v>164</v>
      </c>
      <c r="F32" s="52">
        <v>256</v>
      </c>
      <c r="G32" s="52">
        <v>253</v>
      </c>
      <c r="H32" s="56">
        <f>7530.91/42</f>
        <v>179.30738095238095</v>
      </c>
      <c r="I32" s="56"/>
      <c r="J32" s="52">
        <f t="shared" si="1"/>
        <v>3748.3073809523808</v>
      </c>
      <c r="K32" s="53">
        <f t="shared" si="2"/>
        <v>157428.91</v>
      </c>
      <c r="L32" s="54">
        <v>151924.6</v>
      </c>
      <c r="M32" s="55">
        <f t="shared" si="3"/>
        <v>5504.3099999999977</v>
      </c>
    </row>
    <row r="33" spans="1:15">
      <c r="A33" s="51" t="s">
        <v>7</v>
      </c>
      <c r="B33" s="52">
        <v>2500</v>
      </c>
      <c r="C33" s="52">
        <v>232</v>
      </c>
      <c r="D33" s="52">
        <v>164</v>
      </c>
      <c r="E33" s="52">
        <v>164</v>
      </c>
      <c r="F33" s="52">
        <v>256</v>
      </c>
      <c r="G33" s="52">
        <v>253</v>
      </c>
      <c r="H33" s="56">
        <f>6401.27/42</f>
        <v>152.41119047619048</v>
      </c>
      <c r="I33" s="56"/>
      <c r="J33" s="52">
        <f t="shared" si="1"/>
        <v>3721.4111904761903</v>
      </c>
      <c r="K33" s="53">
        <f t="shared" si="2"/>
        <v>156299.26999999999</v>
      </c>
      <c r="L33" s="54">
        <v>151412.43</v>
      </c>
      <c r="M33" s="55">
        <f t="shared" si="3"/>
        <v>4886.8399999999965</v>
      </c>
    </row>
    <row r="34" spans="1:15">
      <c r="A34" s="51" t="s">
        <v>20</v>
      </c>
      <c r="B34" s="52">
        <v>2500</v>
      </c>
      <c r="C34" s="52">
        <v>232</v>
      </c>
      <c r="D34" s="52">
        <v>164</v>
      </c>
      <c r="E34" s="52">
        <v>164</v>
      </c>
      <c r="F34" s="52">
        <v>256</v>
      </c>
      <c r="G34" s="52">
        <v>253</v>
      </c>
      <c r="H34" s="56">
        <f>4895.09/42</f>
        <v>116.54976190476191</v>
      </c>
      <c r="I34" s="56"/>
      <c r="J34" s="52">
        <f t="shared" si="1"/>
        <v>3685.5497619047619</v>
      </c>
      <c r="K34" s="53">
        <f t="shared" si="2"/>
        <v>154793.09</v>
      </c>
      <c r="L34" s="54">
        <f>151444.17+4640.37-1971</f>
        <v>154113.54</v>
      </c>
      <c r="M34" s="55">
        <f t="shared" si="3"/>
        <v>679.54999999998836</v>
      </c>
      <c r="O34" s="17"/>
    </row>
    <row r="35" spans="1:15">
      <c r="A35" s="51" t="s">
        <v>6</v>
      </c>
      <c r="B35" s="52">
        <v>2500</v>
      </c>
      <c r="C35" s="52">
        <v>232</v>
      </c>
      <c r="D35" s="52">
        <v>164</v>
      </c>
      <c r="E35" s="52">
        <v>164</v>
      </c>
      <c r="F35" s="52">
        <v>256</v>
      </c>
      <c r="G35" s="52">
        <v>253</v>
      </c>
      <c r="H35" s="56">
        <f>4518.54/42</f>
        <v>107.58428571428571</v>
      </c>
      <c r="I35" s="56"/>
      <c r="J35" s="52">
        <f t="shared" si="1"/>
        <v>3676.5842857142857</v>
      </c>
      <c r="K35" s="53">
        <f t="shared" si="2"/>
        <v>154416.54</v>
      </c>
      <c r="L35" s="54">
        <v>154416.54</v>
      </c>
      <c r="M35" s="55">
        <f t="shared" si="3"/>
        <v>0</v>
      </c>
    </row>
    <row r="36" spans="1:15" ht="15.75" thickBot="1">
      <c r="A36" s="51" t="s">
        <v>36</v>
      </c>
      <c r="B36" s="58">
        <v>2500</v>
      </c>
      <c r="C36" s="58">
        <v>232</v>
      </c>
      <c r="D36" s="58">
        <v>164</v>
      </c>
      <c r="E36" s="52">
        <v>164</v>
      </c>
      <c r="F36" s="58">
        <v>256</v>
      </c>
      <c r="G36" s="58">
        <v>253</v>
      </c>
      <c r="H36" s="59">
        <f>4518.54/42</f>
        <v>107.58428571428571</v>
      </c>
      <c r="I36" s="59"/>
      <c r="J36" s="58">
        <f t="shared" si="1"/>
        <v>3676.5842857142857</v>
      </c>
      <c r="K36" s="60">
        <f t="shared" si="2"/>
        <v>154416.54</v>
      </c>
      <c r="L36" s="61">
        <v>154416.54</v>
      </c>
      <c r="M36" s="62">
        <f t="shared" si="3"/>
        <v>0</v>
      </c>
      <c r="O36" s="17"/>
    </row>
    <row r="37" spans="1:15" ht="15.75" thickBot="1">
      <c r="A37" s="63" t="s">
        <v>34</v>
      </c>
      <c r="B37" s="64">
        <f>SUM(B5:B36)</f>
        <v>80000</v>
      </c>
      <c r="C37" s="65">
        <f t="shared" ref="C37:L37" si="4">SUM(C5:C36)</f>
        <v>7424</v>
      </c>
      <c r="D37" s="65">
        <f t="shared" si="4"/>
        <v>5248</v>
      </c>
      <c r="E37" s="65">
        <f t="shared" si="4"/>
        <v>5248</v>
      </c>
      <c r="F37" s="65">
        <f t="shared" si="4"/>
        <v>8192</v>
      </c>
      <c r="G37" s="65">
        <f t="shared" si="4"/>
        <v>8096</v>
      </c>
      <c r="H37" s="65">
        <f t="shared" si="4"/>
        <v>6365.4109523809529</v>
      </c>
      <c r="I37" s="65">
        <f t="shared" si="4"/>
        <v>1733.0690476190473</v>
      </c>
      <c r="J37" s="65">
        <f t="shared" si="4"/>
        <v>122306.48000000001</v>
      </c>
      <c r="K37" s="65">
        <f t="shared" si="4"/>
        <v>5136872.1599999992</v>
      </c>
      <c r="L37" s="65">
        <f t="shared" si="4"/>
        <v>4183917.0100000002</v>
      </c>
      <c r="M37" s="66">
        <f t="shared" ref="M37" si="5">+K37-L37</f>
        <v>952955.14999999898</v>
      </c>
    </row>
    <row r="38" spans="1:15" ht="15.75" thickBot="1">
      <c r="A38" s="1" t="s">
        <v>38</v>
      </c>
      <c r="H38" s="29">
        <f>+H37*42</f>
        <v>267347.26</v>
      </c>
      <c r="I38" s="29">
        <f>+I37*42</f>
        <v>72788.89999999998</v>
      </c>
      <c r="L38" s="30">
        <f>+K37-L37</f>
        <v>952955.14999999898</v>
      </c>
      <c r="M38" t="s">
        <v>41</v>
      </c>
    </row>
    <row r="39" spans="1:15">
      <c r="H39" s="17"/>
    </row>
  </sheetData>
  <sortState ref="A5:M36">
    <sortCondition descending="1" ref="M5:M36"/>
  </sortState>
  <pageMargins left="0.70866141732283472" right="0.70866141732283472" top="0.74803149606299213" bottom="0.74803149606299213" header="0.31496062992125984" footer="0.31496062992125984"/>
  <pageSetup paperSize="9" scale="67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M39"/>
  <sheetViews>
    <sheetView tabSelected="1" topLeftCell="D1" workbookViewId="0">
      <selection activeCell="G3" sqref="G3:I3"/>
    </sheetView>
  </sheetViews>
  <sheetFormatPr baseColWidth="10" defaultRowHeight="15"/>
  <cols>
    <col min="1" max="1" width="16.7109375" style="1" bestFit="1" customWidth="1"/>
    <col min="2" max="2" width="11.5703125" customWidth="1"/>
    <col min="3" max="7" width="11.42578125" customWidth="1"/>
    <col min="8" max="8" width="12.7109375" bestFit="1" customWidth="1"/>
    <col min="9" max="9" width="11.5703125" bestFit="1" customWidth="1"/>
    <col min="10" max="10" width="12.5703125" bestFit="1" customWidth="1"/>
    <col min="11" max="11" width="14.5703125" bestFit="1" customWidth="1"/>
    <col min="12" max="12" width="13.5703125" style="22" bestFit="1" customWidth="1"/>
    <col min="13" max="13" width="13.28515625" bestFit="1" customWidth="1"/>
  </cols>
  <sheetData>
    <row r="2" spans="1:13">
      <c r="A2" s="1" t="s">
        <v>42</v>
      </c>
    </row>
    <row r="3" spans="1:13" s="4" customFormat="1" ht="15.75" thickBot="1">
      <c r="A3" s="3"/>
      <c r="G3" s="13"/>
      <c r="H3" s="13"/>
      <c r="I3" s="13"/>
      <c r="L3" s="19"/>
    </row>
    <row r="4" spans="1:13" s="1" customFormat="1" ht="45.75" thickBot="1">
      <c r="A4" s="14"/>
      <c r="B4" s="5" t="s">
        <v>28</v>
      </c>
      <c r="C4" s="6">
        <v>40391</v>
      </c>
      <c r="D4" s="6"/>
      <c r="E4" s="6"/>
      <c r="F4" s="6"/>
      <c r="G4" s="6"/>
      <c r="H4" s="10"/>
      <c r="I4" s="12"/>
      <c r="J4" s="7"/>
      <c r="K4" s="2"/>
      <c r="L4" s="20"/>
      <c r="M4" s="18"/>
    </row>
    <row r="5" spans="1:13">
      <c r="A5" s="15" t="s">
        <v>0</v>
      </c>
      <c r="B5" s="8">
        <v>2500</v>
      </c>
      <c r="C5" s="8">
        <v>232</v>
      </c>
      <c r="D5" s="8"/>
      <c r="E5" s="8"/>
      <c r="F5" s="8"/>
      <c r="G5" s="8"/>
      <c r="H5" s="8"/>
      <c r="I5" s="11"/>
      <c r="J5" s="8"/>
      <c r="K5" s="16"/>
      <c r="L5" s="21"/>
      <c r="M5" s="23"/>
    </row>
    <row r="6" spans="1:13">
      <c r="A6" s="15" t="s">
        <v>1</v>
      </c>
      <c r="B6" s="8">
        <v>2500</v>
      </c>
      <c r="C6" s="8">
        <v>232</v>
      </c>
      <c r="D6" s="8"/>
      <c r="E6" s="8"/>
      <c r="F6" s="8"/>
      <c r="G6" s="8"/>
      <c r="H6" s="9"/>
      <c r="I6" s="9"/>
      <c r="J6" s="8"/>
      <c r="K6" s="16"/>
      <c r="L6" s="21"/>
      <c r="M6" s="23"/>
    </row>
    <row r="7" spans="1:13">
      <c r="A7" s="15" t="s">
        <v>2</v>
      </c>
      <c r="B7" s="8">
        <v>2500</v>
      </c>
      <c r="C7" s="8">
        <v>232</v>
      </c>
      <c r="D7" s="8"/>
      <c r="E7" s="8"/>
      <c r="F7" s="8"/>
      <c r="G7" s="8"/>
      <c r="H7" s="9"/>
      <c r="I7" s="9"/>
      <c r="J7" s="8"/>
      <c r="K7" s="16"/>
      <c r="L7" s="21"/>
      <c r="M7" s="23"/>
    </row>
    <row r="8" spans="1:13">
      <c r="A8" s="15" t="s">
        <v>3</v>
      </c>
      <c r="B8" s="8">
        <v>2500</v>
      </c>
      <c r="C8" s="8">
        <v>232</v>
      </c>
      <c r="D8" s="8"/>
      <c r="E8" s="8"/>
      <c r="F8" s="8"/>
      <c r="G8" s="8"/>
      <c r="H8" s="9"/>
      <c r="I8" s="9"/>
      <c r="J8" s="8"/>
      <c r="K8" s="16"/>
      <c r="L8" s="21"/>
      <c r="M8" s="23"/>
    </row>
    <row r="9" spans="1:13">
      <c r="A9" s="15" t="s">
        <v>4</v>
      </c>
      <c r="B9" s="8">
        <v>2500</v>
      </c>
      <c r="C9" s="8">
        <v>232</v>
      </c>
      <c r="D9" s="8"/>
      <c r="E9" s="8"/>
      <c r="F9" s="8"/>
      <c r="G9" s="8"/>
      <c r="H9" s="9"/>
      <c r="I9" s="9"/>
      <c r="J9" s="8"/>
      <c r="K9" s="16"/>
      <c r="L9" s="21"/>
      <c r="M9" s="23"/>
    </row>
    <row r="10" spans="1:13">
      <c r="A10" s="15" t="s">
        <v>5</v>
      </c>
      <c r="B10" s="8">
        <v>2500</v>
      </c>
      <c r="C10" s="8">
        <v>232</v>
      </c>
      <c r="D10" s="8"/>
      <c r="E10" s="8"/>
      <c r="F10" s="8"/>
      <c r="G10" s="8"/>
      <c r="H10" s="9"/>
      <c r="I10" s="9"/>
      <c r="J10" s="8"/>
      <c r="K10" s="16"/>
      <c r="L10" s="21"/>
      <c r="M10" s="23"/>
    </row>
    <row r="11" spans="1:13">
      <c r="A11" s="15" t="s">
        <v>6</v>
      </c>
      <c r="B11" s="8">
        <v>2500</v>
      </c>
      <c r="C11" s="8">
        <v>232</v>
      </c>
      <c r="D11" s="8"/>
      <c r="E11" s="8"/>
      <c r="F11" s="8"/>
      <c r="G11" s="8"/>
      <c r="H11" s="9"/>
      <c r="I11" s="9"/>
      <c r="J11" s="8"/>
      <c r="K11" s="16"/>
      <c r="L11" s="21"/>
      <c r="M11" s="23"/>
    </row>
    <row r="12" spans="1:13">
      <c r="A12" s="15" t="s">
        <v>7</v>
      </c>
      <c r="B12" s="8">
        <v>2500</v>
      </c>
      <c r="C12" s="8">
        <v>232</v>
      </c>
      <c r="D12" s="8"/>
      <c r="E12" s="8"/>
      <c r="F12" s="8"/>
      <c r="G12" s="8"/>
      <c r="H12" s="9"/>
      <c r="I12" s="9"/>
      <c r="J12" s="8"/>
      <c r="K12" s="16"/>
      <c r="L12" s="21"/>
      <c r="M12" s="23"/>
    </row>
    <row r="13" spans="1:13">
      <c r="A13" s="15" t="s">
        <v>8</v>
      </c>
      <c r="B13" s="8">
        <v>2500</v>
      </c>
      <c r="C13" s="8">
        <v>232</v>
      </c>
      <c r="D13" s="8"/>
      <c r="E13" s="8"/>
      <c r="F13" s="8"/>
      <c r="G13" s="8"/>
      <c r="H13" s="9"/>
      <c r="I13" s="9"/>
      <c r="J13" s="8"/>
      <c r="K13" s="16"/>
      <c r="L13" s="21"/>
      <c r="M13" s="23"/>
    </row>
    <row r="14" spans="1:13">
      <c r="A14" s="15" t="s">
        <v>9</v>
      </c>
      <c r="B14" s="8">
        <v>2500</v>
      </c>
      <c r="C14" s="8">
        <v>232</v>
      </c>
      <c r="D14" s="8"/>
      <c r="E14" s="8"/>
      <c r="F14" s="8"/>
      <c r="G14" s="8"/>
      <c r="H14" s="9"/>
      <c r="I14" s="9"/>
      <c r="J14" s="8"/>
      <c r="K14" s="16"/>
      <c r="L14" s="21"/>
      <c r="M14" s="23"/>
    </row>
    <row r="15" spans="1:13">
      <c r="A15" s="15" t="s">
        <v>10</v>
      </c>
      <c r="B15" s="8">
        <v>2500</v>
      </c>
      <c r="C15" s="8">
        <v>232</v>
      </c>
      <c r="D15" s="8"/>
      <c r="E15" s="8"/>
      <c r="F15" s="8"/>
      <c r="G15" s="8"/>
      <c r="H15" s="9"/>
      <c r="I15" s="9"/>
      <c r="J15" s="8"/>
      <c r="K15" s="16"/>
      <c r="L15" s="21"/>
      <c r="M15" s="23"/>
    </row>
    <row r="16" spans="1:13">
      <c r="A16" s="15" t="s">
        <v>11</v>
      </c>
      <c r="B16" s="8">
        <v>2500</v>
      </c>
      <c r="C16" s="8">
        <v>232</v>
      </c>
      <c r="D16" s="8"/>
      <c r="E16" s="8"/>
      <c r="F16" s="8"/>
      <c r="G16" s="8"/>
      <c r="H16" s="9"/>
      <c r="I16" s="9"/>
      <c r="J16" s="8"/>
      <c r="K16" s="16"/>
      <c r="L16" s="21"/>
      <c r="M16" s="23"/>
    </row>
    <row r="17" spans="1:13">
      <c r="A17" s="15" t="s">
        <v>12</v>
      </c>
      <c r="B17" s="8">
        <v>2500</v>
      </c>
      <c r="C17" s="8">
        <v>232</v>
      </c>
      <c r="D17" s="8"/>
      <c r="E17" s="8"/>
      <c r="F17" s="8"/>
      <c r="G17" s="8"/>
      <c r="H17" s="9"/>
      <c r="I17" s="9"/>
      <c r="J17" s="8"/>
      <c r="K17" s="16"/>
      <c r="L17" s="21"/>
      <c r="M17" s="23"/>
    </row>
    <row r="18" spans="1:13">
      <c r="A18" s="15" t="s">
        <v>13</v>
      </c>
      <c r="B18" s="8">
        <v>2500</v>
      </c>
      <c r="C18" s="8">
        <v>232</v>
      </c>
      <c r="D18" s="8"/>
      <c r="E18" s="8"/>
      <c r="F18" s="8"/>
      <c r="G18" s="8"/>
      <c r="H18" s="9"/>
      <c r="I18" s="9"/>
      <c r="J18" s="8"/>
      <c r="K18" s="16"/>
      <c r="L18" s="21"/>
      <c r="M18" s="23"/>
    </row>
    <row r="19" spans="1:13">
      <c r="A19" s="15" t="s">
        <v>14</v>
      </c>
      <c r="B19" s="8">
        <v>2500</v>
      </c>
      <c r="C19" s="8">
        <v>232</v>
      </c>
      <c r="D19" s="8"/>
      <c r="E19" s="8"/>
      <c r="F19" s="8"/>
      <c r="G19" s="8"/>
      <c r="H19" s="9"/>
      <c r="I19" s="9"/>
      <c r="J19" s="8"/>
      <c r="K19" s="16"/>
      <c r="L19" s="21"/>
      <c r="M19" s="23"/>
    </row>
    <row r="20" spans="1:13">
      <c r="A20" s="15" t="s">
        <v>15</v>
      </c>
      <c r="B20" s="8">
        <v>2500</v>
      </c>
      <c r="C20" s="8">
        <v>232</v>
      </c>
      <c r="D20" s="8"/>
      <c r="E20" s="8"/>
      <c r="F20" s="8"/>
      <c r="G20" s="8"/>
      <c r="H20" s="9"/>
      <c r="I20" s="9"/>
      <c r="J20" s="8"/>
      <c r="K20" s="16"/>
      <c r="L20" s="21"/>
      <c r="M20" s="23"/>
    </row>
    <row r="21" spans="1:13">
      <c r="A21" s="15" t="s">
        <v>16</v>
      </c>
      <c r="B21" s="8">
        <v>2500</v>
      </c>
      <c r="C21" s="8">
        <v>232</v>
      </c>
      <c r="D21" s="8"/>
      <c r="E21" s="8"/>
      <c r="F21" s="8"/>
      <c r="G21" s="8"/>
      <c r="H21" s="9"/>
      <c r="I21" s="9"/>
      <c r="J21" s="8"/>
      <c r="K21" s="16"/>
      <c r="L21" s="21"/>
      <c r="M21" s="23"/>
    </row>
    <row r="22" spans="1:13">
      <c r="A22" s="15" t="s">
        <v>17</v>
      </c>
      <c r="B22" s="8">
        <v>2500</v>
      </c>
      <c r="C22" s="8">
        <v>232</v>
      </c>
      <c r="D22" s="8"/>
      <c r="E22" s="8"/>
      <c r="F22" s="8"/>
      <c r="G22" s="8"/>
      <c r="H22" s="9"/>
      <c r="I22" s="9"/>
      <c r="J22" s="8"/>
      <c r="K22" s="16"/>
      <c r="L22" s="21"/>
      <c r="M22" s="23"/>
    </row>
    <row r="23" spans="1:13">
      <c r="A23" s="15" t="s">
        <v>18</v>
      </c>
      <c r="B23" s="8">
        <v>2500</v>
      </c>
      <c r="C23" s="8">
        <v>232</v>
      </c>
      <c r="D23" s="8"/>
      <c r="E23" s="8"/>
      <c r="F23" s="8"/>
      <c r="G23" s="8"/>
      <c r="H23" s="9"/>
      <c r="I23" s="9"/>
      <c r="J23" s="8"/>
      <c r="K23" s="16"/>
      <c r="L23" s="21"/>
      <c r="M23" s="23"/>
    </row>
    <row r="24" spans="1:13">
      <c r="A24" s="15" t="s">
        <v>19</v>
      </c>
      <c r="B24" s="8">
        <v>2500</v>
      </c>
      <c r="C24" s="8">
        <v>232</v>
      </c>
      <c r="D24" s="8"/>
      <c r="E24" s="8"/>
      <c r="F24" s="8"/>
      <c r="G24" s="8"/>
      <c r="H24" s="9"/>
      <c r="I24" s="9"/>
      <c r="J24" s="8"/>
      <c r="K24" s="16"/>
      <c r="L24" s="21"/>
      <c r="M24" s="23"/>
    </row>
    <row r="25" spans="1:13">
      <c r="A25" s="15" t="s">
        <v>20</v>
      </c>
      <c r="B25" s="8">
        <v>2500</v>
      </c>
      <c r="C25" s="8">
        <v>232</v>
      </c>
      <c r="D25" s="8"/>
      <c r="E25" s="8"/>
      <c r="F25" s="8"/>
      <c r="G25" s="8"/>
      <c r="H25" s="9"/>
      <c r="I25" s="9"/>
      <c r="J25" s="8"/>
      <c r="K25" s="16"/>
      <c r="L25" s="21"/>
      <c r="M25" s="23"/>
    </row>
    <row r="26" spans="1:13">
      <c r="A26" s="15" t="s">
        <v>21</v>
      </c>
      <c r="B26" s="8">
        <v>2500</v>
      </c>
      <c r="C26" s="8">
        <v>232</v>
      </c>
      <c r="D26" s="8"/>
      <c r="E26" s="8"/>
      <c r="F26" s="8"/>
      <c r="G26" s="8"/>
      <c r="H26" s="9"/>
      <c r="I26" s="9"/>
      <c r="J26" s="8"/>
      <c r="K26" s="16"/>
      <c r="L26" s="21"/>
      <c r="M26" s="23"/>
    </row>
    <row r="27" spans="1:13">
      <c r="A27" s="15" t="s">
        <v>22</v>
      </c>
      <c r="B27" s="8">
        <v>2500</v>
      </c>
      <c r="C27" s="8">
        <v>232</v>
      </c>
      <c r="D27" s="8"/>
      <c r="E27" s="8"/>
      <c r="F27" s="8"/>
      <c r="G27" s="8"/>
      <c r="H27" s="9"/>
      <c r="I27" s="9"/>
      <c r="J27" s="8"/>
      <c r="K27" s="16"/>
      <c r="L27" s="21"/>
      <c r="M27" s="23"/>
    </row>
    <row r="28" spans="1:13">
      <c r="A28" s="15" t="s">
        <v>23</v>
      </c>
      <c r="B28" s="8">
        <v>2500</v>
      </c>
      <c r="C28" s="8">
        <v>232</v>
      </c>
      <c r="D28" s="8"/>
      <c r="E28" s="8"/>
      <c r="F28" s="8"/>
      <c r="G28" s="8"/>
      <c r="H28" s="9"/>
      <c r="I28" s="9"/>
      <c r="J28" s="8"/>
      <c r="K28" s="16"/>
      <c r="L28" s="21"/>
      <c r="M28" s="23"/>
    </row>
    <row r="29" spans="1:13">
      <c r="A29" s="15" t="s">
        <v>24</v>
      </c>
      <c r="B29" s="8">
        <v>2500</v>
      </c>
      <c r="C29" s="8">
        <v>232</v>
      </c>
      <c r="D29" s="8"/>
      <c r="E29" s="8"/>
      <c r="F29" s="8"/>
      <c r="G29" s="8"/>
      <c r="H29" s="9"/>
      <c r="I29" s="9"/>
      <c r="J29" s="8"/>
      <c r="K29" s="16"/>
      <c r="L29" s="21"/>
      <c r="M29" s="23"/>
    </row>
    <row r="30" spans="1:13">
      <c r="A30" s="15" t="s">
        <v>25</v>
      </c>
      <c r="B30" s="8">
        <v>2500</v>
      </c>
      <c r="C30" s="8">
        <v>232</v>
      </c>
      <c r="D30" s="8"/>
      <c r="E30" s="8"/>
      <c r="F30" s="8"/>
      <c r="G30" s="8"/>
      <c r="H30" s="9"/>
      <c r="I30" s="9"/>
      <c r="J30" s="8"/>
      <c r="K30" s="16"/>
      <c r="L30" s="21"/>
      <c r="M30" s="23"/>
    </row>
    <row r="31" spans="1:13">
      <c r="A31" s="15" t="s">
        <v>26</v>
      </c>
      <c r="B31" s="8">
        <v>2500</v>
      </c>
      <c r="C31" s="8">
        <v>232</v>
      </c>
      <c r="D31" s="8"/>
      <c r="E31" s="8"/>
      <c r="F31" s="8"/>
      <c r="G31" s="8"/>
      <c r="H31" s="9"/>
      <c r="I31" s="9"/>
      <c r="J31" s="8"/>
      <c r="K31" s="16"/>
      <c r="L31" s="21"/>
      <c r="M31" s="23"/>
    </row>
    <row r="32" spans="1:13">
      <c r="A32" s="15" t="s">
        <v>27</v>
      </c>
      <c r="B32" s="8">
        <v>2500</v>
      </c>
      <c r="C32" s="8">
        <v>232</v>
      </c>
      <c r="D32" s="8"/>
      <c r="E32" s="8"/>
      <c r="F32" s="8"/>
      <c r="G32" s="8"/>
      <c r="H32" s="9"/>
      <c r="I32" s="9"/>
      <c r="J32" s="8"/>
      <c r="K32" s="16"/>
      <c r="L32" s="21"/>
      <c r="M32" s="23"/>
    </row>
    <row r="33" spans="1:13">
      <c r="A33" s="15" t="s">
        <v>32</v>
      </c>
      <c r="B33" s="8">
        <v>2500</v>
      </c>
      <c r="C33" s="8">
        <v>232</v>
      </c>
      <c r="D33" s="8"/>
      <c r="E33" s="8"/>
      <c r="F33" s="8"/>
      <c r="G33" s="8"/>
      <c r="H33" s="9"/>
      <c r="I33" s="9"/>
      <c r="J33" s="8"/>
      <c r="K33" s="16"/>
      <c r="L33" s="21"/>
      <c r="M33" s="23"/>
    </row>
    <row r="34" spans="1:13">
      <c r="A34" s="15" t="s">
        <v>33</v>
      </c>
      <c r="B34" s="8">
        <v>2500</v>
      </c>
      <c r="C34" s="8">
        <v>232</v>
      </c>
      <c r="D34" s="8"/>
      <c r="E34" s="8"/>
      <c r="F34" s="8"/>
      <c r="G34" s="8"/>
      <c r="H34" s="9"/>
      <c r="I34" s="9"/>
      <c r="J34" s="8"/>
      <c r="K34" s="16"/>
      <c r="L34" s="21"/>
      <c r="M34" s="23"/>
    </row>
    <row r="35" spans="1:13">
      <c r="A35" s="1" t="s">
        <v>36</v>
      </c>
      <c r="B35" s="8">
        <v>2500</v>
      </c>
      <c r="C35" s="8">
        <v>232</v>
      </c>
      <c r="D35" s="8"/>
      <c r="E35" s="8"/>
      <c r="F35" s="8"/>
      <c r="G35" s="8"/>
      <c r="H35" s="9"/>
      <c r="I35" s="9"/>
      <c r="J35" s="8"/>
      <c r="K35" s="16"/>
      <c r="L35" s="21"/>
      <c r="M35" s="23"/>
    </row>
    <row r="36" spans="1:13" ht="15.75" thickBot="1">
      <c r="A36" s="1" t="s">
        <v>37</v>
      </c>
      <c r="B36" s="25">
        <v>2500</v>
      </c>
      <c r="C36" s="25">
        <v>232</v>
      </c>
      <c r="D36" s="25"/>
      <c r="E36" s="25"/>
      <c r="F36" s="25"/>
      <c r="G36" s="25"/>
      <c r="H36" s="24"/>
      <c r="I36" s="24"/>
      <c r="J36" s="25"/>
      <c r="K36" s="26"/>
      <c r="L36" s="27"/>
      <c r="M36" s="28"/>
    </row>
    <row r="37" spans="1:13" ht="15.75" thickBot="1">
      <c r="A37" s="31" t="s">
        <v>34</v>
      </c>
      <c r="B37" s="33">
        <f>SUM(B5:B36)</f>
        <v>80000</v>
      </c>
      <c r="C37" s="32">
        <f t="shared" ref="C37:L37" si="0">SUM(C5:C36)</f>
        <v>7424</v>
      </c>
      <c r="D37" s="32"/>
      <c r="E37" s="32"/>
      <c r="F37" s="32"/>
      <c r="G37" s="32"/>
      <c r="H37" s="32"/>
      <c r="I37" s="32"/>
      <c r="J37" s="32"/>
      <c r="K37" s="32"/>
      <c r="L37" s="32"/>
      <c r="M37" s="34"/>
    </row>
    <row r="38" spans="1:13" ht="15.75" thickBot="1">
      <c r="A38" s="1" t="s">
        <v>38</v>
      </c>
      <c r="H38" s="29"/>
      <c r="I38" s="29"/>
      <c r="L38" s="30"/>
    </row>
    <row r="39" spans="1:13">
      <c r="H39" s="17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COPIA</vt:lpstr>
      <vt:lpstr>Hoja2</vt:lpstr>
      <vt:lpstr>Hoja3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Admontoreo2</cp:lastModifiedBy>
  <cp:lastPrinted>2011-09-22T00:35:33Z</cp:lastPrinted>
  <dcterms:created xsi:type="dcterms:W3CDTF">2011-07-26T00:57:22Z</dcterms:created>
  <dcterms:modified xsi:type="dcterms:W3CDTF">2012-11-13T00:32:08Z</dcterms:modified>
</cp:coreProperties>
</file>