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30" windowWidth="23715" windowHeight="9015"/>
  </bookViews>
  <sheets>
    <sheet name="Cobranza mtto" sheetId="1" r:id="rId1"/>
    <sheet name="Hoja1" sheetId="2" r:id="rId2"/>
  </sheets>
  <externalReferences>
    <externalReference r:id="rId3"/>
  </externalReferences>
  <calcPr calcId="125725"/>
</workbook>
</file>

<file path=xl/calcChain.xml><?xml version="1.0" encoding="utf-8"?>
<calcChain xmlns="http://schemas.openxmlformats.org/spreadsheetml/2006/main">
  <c r="AX40" i="1"/>
  <c r="AZ37"/>
  <c r="AY37"/>
  <c r="AW37"/>
  <c r="AX38" s="1"/>
  <c r="AT37"/>
  <c r="AR37"/>
  <c r="AP37"/>
  <c r="AN37"/>
  <c r="AL37"/>
  <c r="AN40" s="1"/>
  <c r="AG37"/>
  <c r="AE37"/>
  <c r="AC37"/>
  <c r="AA37"/>
  <c r="Y37"/>
  <c r="W37"/>
  <c r="U37"/>
  <c r="S37"/>
  <c r="Q37"/>
  <c r="AJ36"/>
  <c r="AS36" s="1"/>
  <c r="AU36" s="1"/>
  <c r="AH36"/>
  <c r="N36"/>
  <c r="V36" s="1"/>
  <c r="X36" s="1"/>
  <c r="M36"/>
  <c r="AH35"/>
  <c r="AJ35" s="1"/>
  <c r="AS35" s="1"/>
  <c r="AU35" s="1"/>
  <c r="V35"/>
  <c r="X35" s="1"/>
  <c r="AJ34"/>
  <c r="AS34" s="1"/>
  <c r="AU34" s="1"/>
  <c r="AH34"/>
  <c r="N34"/>
  <c r="V34" s="1"/>
  <c r="X34" s="1"/>
  <c r="AJ33"/>
  <c r="AS33" s="1"/>
  <c r="AU33" s="1"/>
  <c r="AH33"/>
  <c r="N33"/>
  <c r="V33" s="1"/>
  <c r="X33" s="1"/>
  <c r="AJ32"/>
  <c r="AS32" s="1"/>
  <c r="AU32" s="1"/>
  <c r="AH32"/>
  <c r="N32"/>
  <c r="V32" s="1"/>
  <c r="X32" s="1"/>
  <c r="AU31"/>
  <c r="AJ31"/>
  <c r="AH31"/>
  <c r="N31"/>
  <c r="V31" s="1"/>
  <c r="X31" s="1"/>
  <c r="AJ30"/>
  <c r="AS30" s="1"/>
  <c r="AU30" s="1"/>
  <c r="AH30"/>
  <c r="N30"/>
  <c r="V30" s="1"/>
  <c r="X30" s="1"/>
  <c r="AJ29"/>
  <c r="AS29" s="1"/>
  <c r="AU29" s="1"/>
  <c r="AH29"/>
  <c r="N29"/>
  <c r="V29" s="1"/>
  <c r="X29" s="1"/>
  <c r="AJ28"/>
  <c r="AS28" s="1"/>
  <c r="AU28" s="1"/>
  <c r="AH28"/>
  <c r="N28"/>
  <c r="V28" s="1"/>
  <c r="X28" s="1"/>
  <c r="I28"/>
  <c r="AJ27"/>
  <c r="AS27" s="1"/>
  <c r="AU27" s="1"/>
  <c r="AH27"/>
  <c r="N27"/>
  <c r="V27" s="1"/>
  <c r="X27" s="1"/>
  <c r="AH26"/>
  <c r="AJ26" s="1"/>
  <c r="AS26" s="1"/>
  <c r="AU26" s="1"/>
  <c r="V26"/>
  <c r="X26" s="1"/>
  <c r="N26"/>
  <c r="AU25"/>
  <c r="AJ25"/>
  <c r="AH25"/>
  <c r="N25"/>
  <c r="V25" s="1"/>
  <c r="X25" s="1"/>
  <c r="AJ24"/>
  <c r="AS24" s="1"/>
  <c r="AU24" s="1"/>
  <c r="AH24"/>
  <c r="N24"/>
  <c r="V24" s="1"/>
  <c r="X24" s="1"/>
  <c r="AH23"/>
  <c r="AJ23" s="1"/>
  <c r="AS23" s="1"/>
  <c r="V23"/>
  <c r="X23" s="1"/>
  <c r="N23"/>
  <c r="AS22"/>
  <c r="AU22" s="1"/>
  <c r="AJ22"/>
  <c r="AH22"/>
  <c r="V22"/>
  <c r="X22" s="1"/>
  <c r="N22"/>
  <c r="AJ21"/>
  <c r="AS21" s="1"/>
  <c r="AU21" s="1"/>
  <c r="AH21"/>
  <c r="N21"/>
  <c r="V21" s="1"/>
  <c r="X21" s="1"/>
  <c r="AH20"/>
  <c r="AJ20" s="1"/>
  <c r="AS20" s="1"/>
  <c r="AU20" s="1"/>
  <c r="V20"/>
  <c r="X20" s="1"/>
  <c r="N20"/>
  <c r="AH19"/>
  <c r="AJ19" s="1"/>
  <c r="AS19" s="1"/>
  <c r="AU19" s="1"/>
  <c r="V19"/>
  <c r="X19" s="1"/>
  <c r="N19"/>
  <c r="C19"/>
  <c r="AJ18"/>
  <c r="AS18" s="1"/>
  <c r="AU18" s="1"/>
  <c r="AH18"/>
  <c r="N18"/>
  <c r="V18" s="1"/>
  <c r="X18" s="1"/>
  <c r="AJ17"/>
  <c r="AS17" s="1"/>
  <c r="AU17" s="1"/>
  <c r="AH17"/>
  <c r="N17"/>
  <c r="V17" s="1"/>
  <c r="X17" s="1"/>
  <c r="AJ16"/>
  <c r="AS16" s="1"/>
  <c r="AU16" s="1"/>
  <c r="AH16"/>
  <c r="N16"/>
  <c r="V16" s="1"/>
  <c r="X16" s="1"/>
  <c r="M16"/>
  <c r="AH15"/>
  <c r="AJ15" s="1"/>
  <c r="AS15" s="1"/>
  <c r="AU15" s="1"/>
  <c r="V15"/>
  <c r="X15" s="1"/>
  <c r="N15"/>
  <c r="AH14"/>
  <c r="AJ14" s="1"/>
  <c r="AS14" s="1"/>
  <c r="AU14" s="1"/>
  <c r="V14"/>
  <c r="X14" s="1"/>
  <c r="N14"/>
  <c r="AH13"/>
  <c r="AJ13" s="1"/>
  <c r="AS13" s="1"/>
  <c r="AU13" s="1"/>
  <c r="V13"/>
  <c r="X13" s="1"/>
  <c r="N13"/>
  <c r="M13"/>
  <c r="AJ12"/>
  <c r="AS12" s="1"/>
  <c r="AU12" s="1"/>
  <c r="AH12"/>
  <c r="N12"/>
  <c r="V12" s="1"/>
  <c r="X12" s="1"/>
  <c r="AJ11"/>
  <c r="AS11" s="1"/>
  <c r="AU11" s="1"/>
  <c r="AH11"/>
  <c r="N11"/>
  <c r="V11" s="1"/>
  <c r="X11" s="1"/>
  <c r="AJ10"/>
  <c r="AS10" s="1"/>
  <c r="AU10" s="1"/>
  <c r="AH10"/>
  <c r="N10"/>
  <c r="V10" s="1"/>
  <c r="X10" s="1"/>
  <c r="AJ9"/>
  <c r="AS9" s="1"/>
  <c r="AU9" s="1"/>
  <c r="V9"/>
  <c r="X9" s="1"/>
  <c r="N9"/>
  <c r="AH8"/>
  <c r="AJ8" s="1"/>
  <c r="AS8" s="1"/>
  <c r="AU8" s="1"/>
  <c r="V8"/>
  <c r="X8" s="1"/>
  <c r="N8"/>
  <c r="C8"/>
  <c r="AJ7"/>
  <c r="AS7" s="1"/>
  <c r="AU7" s="1"/>
  <c r="AH7"/>
  <c r="N7"/>
  <c r="V7" s="1"/>
  <c r="X7" s="1"/>
  <c r="AJ6"/>
  <c r="AS6" s="1"/>
  <c r="AU6" s="1"/>
  <c r="AH6"/>
  <c r="N6"/>
  <c r="V6" s="1"/>
  <c r="X6" s="1"/>
  <c r="AJ5"/>
  <c r="AS5" s="1"/>
  <c r="AH5"/>
  <c r="AH37" s="1"/>
  <c r="N5"/>
  <c r="N37" s="1"/>
  <c r="M5"/>
  <c r="M37" s="1"/>
  <c r="AX41" l="1"/>
  <c r="AX43" s="1"/>
  <c r="AS37"/>
  <c r="AU5"/>
  <c r="AJ37"/>
  <c r="V5"/>
  <c r="V37" l="1"/>
  <c r="X5"/>
  <c r="X37" s="1"/>
  <c r="AU37"/>
  <c r="BA37"/>
</calcChain>
</file>

<file path=xl/comments1.xml><?xml version="1.0" encoding="utf-8"?>
<comments xmlns="http://schemas.openxmlformats.org/spreadsheetml/2006/main">
  <authors>
    <author>Mayra</author>
  </authors>
  <commentList>
    <comment ref="Q20" authorId="0">
      <text>
        <r>
          <rPr>
            <b/>
            <sz val="8"/>
            <color indexed="81"/>
            <rFont val="Tahoma"/>
            <family val="2"/>
          </rPr>
          <t>Mayra:</t>
        </r>
        <r>
          <rPr>
            <sz val="8"/>
            <color indexed="81"/>
            <rFont val="Tahoma"/>
            <family val="2"/>
          </rPr>
          <t xml:space="preserve">
REBOTADO</t>
        </r>
      </text>
    </comment>
  </commentList>
</comments>
</file>

<file path=xl/sharedStrings.xml><?xml version="1.0" encoding="utf-8"?>
<sst xmlns="http://schemas.openxmlformats.org/spreadsheetml/2006/main" count="146" uniqueCount="67">
  <si>
    <t xml:space="preserve">                                                                 ADEUDOS  DE PAGO DE MANTENIMIENTO</t>
  </si>
  <si>
    <t>TORRE</t>
  </si>
  <si>
    <t>TOTAL</t>
  </si>
  <si>
    <t>TOTAL MESE ADEUDO</t>
  </si>
  <si>
    <t>NUM RECIBO</t>
  </si>
  <si>
    <t>IMPORTE PAGADO  OCTUBRE</t>
  </si>
  <si>
    <t>SALDO</t>
  </si>
  <si>
    <t>MTTO DE NOVIEMBRE</t>
  </si>
  <si>
    <t>CUENTAS POR COBRAR AL 4 DE NOVIEMBRE</t>
  </si>
  <si>
    <t>CUENTAS POR COBRAR AL 02 DE ENERO 2012</t>
  </si>
  <si>
    <t>IMPORTE PAGADO  ENERO</t>
  </si>
  <si>
    <t>IMPORTE PAGADO ENERO</t>
  </si>
  <si>
    <t>CUENTAS POR COBRAR AL 02 DE FEBRERO 2012</t>
  </si>
  <si>
    <t>MTTO MES FEBRERO 2012</t>
  </si>
  <si>
    <t>CUENTAS POR COBRAR AL 08 DE FEBRERO 2012</t>
  </si>
  <si>
    <t>IMPORTE PAGADO FEBRERO</t>
  </si>
  <si>
    <t>CUENTAS POR COBRAR AL 28 DE FEBRERO 2012</t>
  </si>
  <si>
    <t>PAGO MTTO MARZO 2012</t>
  </si>
  <si>
    <t>CUENTAS POR COBRAR AL 05 MARZO 2012</t>
  </si>
  <si>
    <t>IMPORTE PAGADO MARZO</t>
  </si>
  <si>
    <t>PAGO MTTO ABRIL 2012</t>
  </si>
  <si>
    <t>Buenos Aires</t>
  </si>
  <si>
    <t>ADEUDO ANTERIOR</t>
  </si>
  <si>
    <t>Mayo</t>
  </si>
  <si>
    <t>Junio</t>
  </si>
  <si>
    <t>El Cairo</t>
  </si>
  <si>
    <t>Feb-Jun 2010</t>
  </si>
  <si>
    <t>Honolulu</t>
  </si>
  <si>
    <t>Guatemala</t>
  </si>
  <si>
    <t xml:space="preserve"> Ene, Feb</t>
  </si>
  <si>
    <t>Marzo</t>
  </si>
  <si>
    <t xml:space="preserve">Abril </t>
  </si>
  <si>
    <t>Tunez</t>
  </si>
  <si>
    <t>Hamburgo</t>
  </si>
  <si>
    <t>Ankara</t>
  </si>
  <si>
    <t>Asuncion</t>
  </si>
  <si>
    <t>Bogota</t>
  </si>
  <si>
    <t>Nueva York</t>
  </si>
  <si>
    <t>Singapur</t>
  </si>
  <si>
    <t>Sofia</t>
  </si>
  <si>
    <t>El Cabo</t>
  </si>
  <si>
    <t>Camberra</t>
  </si>
  <si>
    <t>Yokohama</t>
  </si>
  <si>
    <t>Dic, Ene, Feb</t>
  </si>
  <si>
    <t>Ottawa</t>
  </si>
  <si>
    <t>Santo Domingo</t>
  </si>
  <si>
    <t>Brasilia</t>
  </si>
  <si>
    <t>Minesota</t>
  </si>
  <si>
    <t>Montevideo</t>
  </si>
  <si>
    <t>San Salvador</t>
  </si>
  <si>
    <t>Washington</t>
  </si>
  <si>
    <t>Caracas</t>
  </si>
  <si>
    <t>Dacca</t>
  </si>
  <si>
    <t>Eslovaquia</t>
  </si>
  <si>
    <t>Luanda</t>
  </si>
  <si>
    <t>Santiago</t>
  </si>
  <si>
    <t>Siria</t>
  </si>
  <si>
    <t>Tegucigalpa</t>
  </si>
  <si>
    <t>Toronto</t>
  </si>
  <si>
    <t>Tripoli</t>
  </si>
  <si>
    <t>Quito</t>
  </si>
  <si>
    <t>REPOSICION TARJETON</t>
  </si>
  <si>
    <t>OK</t>
  </si>
  <si>
    <t xml:space="preserve"> </t>
  </si>
  <si>
    <t xml:space="preserve">          TORRES TOREO II AL 22 JUNIO 2012</t>
  </si>
  <si>
    <t>CUENTAS POR COBRAR AL 03 JULIO 2012</t>
  </si>
  <si>
    <t>*Ya pago pero se contabiliza hasta julio</t>
  </si>
</sst>
</file>

<file path=xl/styles.xml><?xml version="1.0" encoding="utf-8"?>
<styleSheet xmlns="http://schemas.openxmlformats.org/spreadsheetml/2006/main">
  <numFmts count="3">
    <numFmt numFmtId="44" formatCode="_-&quot;$&quot;* #,##0.00_-;\-&quot;$&quot;* #,##0.00_-;_-&quot;$&quot;* &quot;-&quot;??_-;_-@_-"/>
    <numFmt numFmtId="164" formatCode="0_ ;\-0\ "/>
    <numFmt numFmtId="165" formatCode="_(&quot;$&quot;* #,##0.00_);_(&quot;$&quot;* \(#,##0.00\);_(&quot;$&quot;* &quot;-&quot;??_);_(@_)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8"/>
      <color indexed="81"/>
      <name val="Tahoma"/>
      <family val="2"/>
    </font>
    <font>
      <sz val="8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7">
    <xf numFmtId="0" fontId="0" fillId="0" borderId="0" xfId="0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/>
    <xf numFmtId="0" fontId="7" fillId="0" borderId="0" xfId="0" applyFont="1"/>
    <xf numFmtId="44" fontId="0" fillId="0" borderId="0" xfId="1" applyFont="1"/>
    <xf numFmtId="44" fontId="3" fillId="0" borderId="0" xfId="1" applyFont="1"/>
    <xf numFmtId="0" fontId="4" fillId="0" borderId="0" xfId="0" applyFont="1" applyBorder="1"/>
    <xf numFmtId="0" fontId="5" fillId="0" borderId="0" xfId="0" applyFont="1" applyBorder="1"/>
    <xf numFmtId="15" fontId="6" fillId="0" borderId="0" xfId="0" applyNumberFormat="1" applyFont="1"/>
    <xf numFmtId="15" fontId="7" fillId="0" borderId="0" xfId="0" applyNumberFormat="1" applyFont="1"/>
    <xf numFmtId="0" fontId="7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 wrapText="1"/>
    </xf>
    <xf numFmtId="44" fontId="3" fillId="2" borderId="3" xfId="1" applyFont="1" applyFill="1" applyBorder="1" applyAlignment="1">
      <alignment wrapText="1"/>
    </xf>
    <xf numFmtId="0" fontId="3" fillId="2" borderId="4" xfId="0" applyFont="1" applyFill="1" applyBorder="1" applyAlignment="1">
      <alignment horizontal="center"/>
    </xf>
    <xf numFmtId="44" fontId="3" fillId="2" borderId="1" xfId="1" applyFont="1" applyFill="1" applyBorder="1" applyAlignment="1">
      <alignment wrapText="1"/>
    </xf>
    <xf numFmtId="44" fontId="3" fillId="2" borderId="3" xfId="1" applyFont="1" applyFill="1" applyBorder="1" applyAlignment="1">
      <alignment horizontal="center" wrapText="1"/>
    </xf>
    <xf numFmtId="44" fontId="8" fillId="2" borderId="5" xfId="1" applyFont="1" applyFill="1" applyBorder="1" applyAlignment="1">
      <alignment wrapText="1"/>
    </xf>
    <xf numFmtId="0" fontId="3" fillId="2" borderId="6" xfId="0" applyFont="1" applyFill="1" applyBorder="1" applyAlignment="1">
      <alignment horizontal="center" wrapText="1"/>
    </xf>
    <xf numFmtId="44" fontId="8" fillId="2" borderId="1" xfId="1" applyFont="1" applyFill="1" applyBorder="1" applyAlignment="1">
      <alignment wrapText="1"/>
    </xf>
    <xf numFmtId="44" fontId="3" fillId="2" borderId="5" xfId="1" applyFont="1" applyFill="1" applyBorder="1" applyAlignment="1">
      <alignment horizontal="center" wrapText="1"/>
    </xf>
    <xf numFmtId="44" fontId="8" fillId="2" borderId="7" xfId="1" applyFont="1" applyFill="1" applyBorder="1" applyAlignment="1">
      <alignment wrapText="1"/>
    </xf>
    <xf numFmtId="44" fontId="3" fillId="2" borderId="8" xfId="1" applyFont="1" applyFill="1" applyBorder="1" applyAlignment="1">
      <alignment horizontal="center" wrapText="1"/>
    </xf>
    <xf numFmtId="0" fontId="8" fillId="2" borderId="9" xfId="0" applyFont="1" applyFill="1" applyBorder="1" applyAlignment="1">
      <alignment wrapText="1"/>
    </xf>
    <xf numFmtId="44" fontId="3" fillId="2" borderId="10" xfId="1" applyFont="1" applyFill="1" applyBorder="1" applyAlignment="1">
      <alignment horizontal="center" wrapText="1"/>
    </xf>
    <xf numFmtId="0" fontId="8" fillId="2" borderId="11" xfId="0" applyFont="1" applyFill="1" applyBorder="1" applyAlignment="1">
      <alignment wrapText="1"/>
    </xf>
    <xf numFmtId="0" fontId="6" fillId="0" borderId="12" xfId="0" applyFont="1" applyBorder="1"/>
    <xf numFmtId="0" fontId="0" fillId="0" borderId="13" xfId="0" applyBorder="1"/>
    <xf numFmtId="0" fontId="3" fillId="0" borderId="13" xfId="0" applyFont="1" applyBorder="1"/>
    <xf numFmtId="3" fontId="0" fillId="0" borderId="13" xfId="0" applyNumberFormat="1" applyBorder="1"/>
    <xf numFmtId="0" fontId="0" fillId="2" borderId="13" xfId="0" applyFill="1" applyBorder="1"/>
    <xf numFmtId="44" fontId="1" fillId="0" borderId="14" xfId="1" applyNumberFormat="1" applyFont="1" applyBorder="1"/>
    <xf numFmtId="44" fontId="6" fillId="0" borderId="14" xfId="1" applyNumberFormat="1" applyFont="1" applyBorder="1"/>
    <xf numFmtId="1" fontId="6" fillId="0" borderId="14" xfId="0" applyNumberFormat="1" applyFont="1" applyBorder="1" applyAlignment="1">
      <alignment horizontal="center"/>
    </xf>
    <xf numFmtId="1" fontId="7" fillId="0" borderId="6" xfId="0" applyNumberFormat="1" applyFont="1" applyBorder="1" applyAlignment="1">
      <alignment horizontal="center"/>
    </xf>
    <xf numFmtId="44" fontId="0" fillId="0" borderId="6" xfId="1" applyFont="1" applyBorder="1"/>
    <xf numFmtId="164" fontId="3" fillId="0" borderId="6" xfId="1" applyNumberFormat="1" applyFont="1" applyBorder="1" applyAlignment="1">
      <alignment horizontal="center"/>
    </xf>
    <xf numFmtId="44" fontId="0" fillId="0" borderId="6" xfId="0" applyNumberFormat="1" applyBorder="1"/>
    <xf numFmtId="44" fontId="0" fillId="0" borderId="5" xfId="0" applyNumberFormat="1" applyBorder="1"/>
    <xf numFmtId="0" fontId="0" fillId="3" borderId="15" xfId="0" applyFill="1" applyBorder="1" applyAlignment="1">
      <alignment horizontal="center"/>
    </xf>
    <xf numFmtId="0" fontId="0" fillId="0" borderId="6" xfId="0" applyBorder="1"/>
    <xf numFmtId="44" fontId="0" fillId="0" borderId="16" xfId="0" applyNumberFormat="1" applyBorder="1"/>
    <xf numFmtId="44" fontId="0" fillId="0" borderId="13" xfId="0" applyNumberFormat="1" applyBorder="1"/>
    <xf numFmtId="0" fontId="0" fillId="0" borderId="16" xfId="0" applyBorder="1"/>
    <xf numFmtId="44" fontId="0" fillId="0" borderId="13" xfId="1" applyFont="1" applyBorder="1"/>
    <xf numFmtId="0" fontId="6" fillId="3" borderId="15" xfId="0" applyFont="1" applyFill="1" applyBorder="1" applyAlignment="1">
      <alignment horizontal="center"/>
    </xf>
    <xf numFmtId="44" fontId="0" fillId="0" borderId="6" xfId="1" applyFont="1" applyFill="1" applyBorder="1"/>
    <xf numFmtId="0" fontId="6" fillId="0" borderId="17" xfId="0" applyFont="1" applyBorder="1"/>
    <xf numFmtId="17" fontId="0" fillId="0" borderId="6" xfId="0" applyNumberFormat="1" applyBorder="1"/>
    <xf numFmtId="3" fontId="0" fillId="0" borderId="6" xfId="0" applyNumberFormat="1" applyBorder="1"/>
    <xf numFmtId="0" fontId="0" fillId="2" borderId="6" xfId="0" applyFill="1" applyBorder="1"/>
    <xf numFmtId="44" fontId="1" fillId="0" borderId="16" xfId="1" applyNumberFormat="1" applyFont="1" applyBorder="1"/>
    <xf numFmtId="1" fontId="6" fillId="0" borderId="16" xfId="0" applyNumberFormat="1" applyFont="1" applyBorder="1" applyAlignment="1">
      <alignment horizontal="center"/>
    </xf>
    <xf numFmtId="44" fontId="0" fillId="0" borderId="18" xfId="0" applyNumberFormat="1" applyBorder="1"/>
    <xf numFmtId="0" fontId="0" fillId="0" borderId="15" xfId="0" applyBorder="1" applyAlignment="1">
      <alignment horizontal="center"/>
    </xf>
    <xf numFmtId="0" fontId="3" fillId="0" borderId="6" xfId="0" applyFont="1" applyBorder="1"/>
    <xf numFmtId="4" fontId="0" fillId="0" borderId="6" xfId="0" applyNumberFormat="1" applyBorder="1"/>
    <xf numFmtId="0" fontId="6" fillId="0" borderId="15" xfId="0" applyFont="1" applyBorder="1" applyAlignment="1">
      <alignment horizontal="center"/>
    </xf>
    <xf numFmtId="165" fontId="6" fillId="0" borderId="15" xfId="1" applyNumberFormat="1" applyFont="1" applyFill="1" applyBorder="1"/>
    <xf numFmtId="0" fontId="0" fillId="3" borderId="6" xfId="0" applyFill="1" applyBorder="1" applyAlignment="1">
      <alignment horizontal="center"/>
    </xf>
    <xf numFmtId="44" fontId="6" fillId="0" borderId="6" xfId="1" applyFont="1" applyBorder="1"/>
    <xf numFmtId="0" fontId="6" fillId="0" borderId="6" xfId="0" applyFont="1" applyBorder="1"/>
    <xf numFmtId="165" fontId="1" fillId="3" borderId="15" xfId="1" applyNumberFormat="1" applyFont="1" applyFill="1" applyBorder="1"/>
    <xf numFmtId="0" fontId="6" fillId="0" borderId="6" xfId="0" applyFont="1" applyBorder="1" applyAlignment="1">
      <alignment horizontal="center"/>
    </xf>
    <xf numFmtId="0" fontId="2" fillId="0" borderId="6" xfId="0" applyFont="1" applyBorder="1"/>
    <xf numFmtId="3" fontId="2" fillId="0" borderId="6" xfId="0" applyNumberFormat="1" applyFont="1" applyBorder="1"/>
    <xf numFmtId="0" fontId="2" fillId="2" borderId="6" xfId="0" applyFont="1" applyFill="1" applyBorder="1"/>
    <xf numFmtId="44" fontId="2" fillId="0" borderId="16" xfId="1" applyNumberFormat="1" applyFont="1" applyBorder="1"/>
    <xf numFmtId="1" fontId="6" fillId="0" borderId="16" xfId="0" applyNumberFormat="1" applyFont="1" applyFill="1" applyBorder="1" applyAlignment="1">
      <alignment horizontal="center"/>
    </xf>
    <xf numFmtId="1" fontId="7" fillId="0" borderId="6" xfId="0" applyNumberFormat="1" applyFont="1" applyFill="1" applyBorder="1" applyAlignment="1">
      <alignment horizontal="center"/>
    </xf>
    <xf numFmtId="44" fontId="6" fillId="0" borderId="15" xfId="1" applyFont="1" applyFill="1" applyBorder="1"/>
    <xf numFmtId="44" fontId="0" fillId="3" borderId="6" xfId="1" applyFont="1" applyFill="1" applyBorder="1" applyAlignment="1">
      <alignment horizontal="center"/>
    </xf>
    <xf numFmtId="0" fontId="0" fillId="3" borderId="15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44" fontId="0" fillId="0" borderId="16" xfId="1" applyFont="1" applyBorder="1"/>
    <xf numFmtId="165" fontId="0" fillId="3" borderId="6" xfId="1" applyNumberFormat="1" applyFont="1" applyFill="1" applyBorder="1"/>
    <xf numFmtId="0" fontId="0" fillId="0" borderId="19" xfId="0" applyBorder="1"/>
    <xf numFmtId="3" fontId="0" fillId="0" borderId="19" xfId="0" applyNumberFormat="1" applyBorder="1"/>
    <xf numFmtId="0" fontId="0" fillId="2" borderId="19" xfId="0" applyFill="1" applyBorder="1"/>
    <xf numFmtId="44" fontId="1" fillId="0" borderId="20" xfId="1" applyNumberFormat="1" applyFont="1" applyBorder="1"/>
    <xf numFmtId="1" fontId="6" fillId="0" borderId="20" xfId="0" applyNumberFormat="1" applyFont="1" applyBorder="1" applyAlignment="1">
      <alignment horizontal="center"/>
    </xf>
    <xf numFmtId="44" fontId="0" fillId="0" borderId="21" xfId="0" applyNumberFormat="1" applyBorder="1"/>
    <xf numFmtId="0" fontId="6" fillId="3" borderId="6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3" fillId="2" borderId="22" xfId="0" applyFont="1" applyFill="1" applyBorder="1" applyAlignment="1">
      <alignment horizontal="center"/>
    </xf>
    <xf numFmtId="0" fontId="3" fillId="2" borderId="23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44" fontId="3" fillId="2" borderId="24" xfId="0" applyNumberFormat="1" applyFont="1" applyFill="1" applyBorder="1" applyAlignment="1">
      <alignment horizontal="center"/>
    </xf>
    <xf numFmtId="44" fontId="7" fillId="2" borderId="24" xfId="0" applyNumberFormat="1" applyFont="1" applyFill="1" applyBorder="1" applyAlignment="1">
      <alignment horizontal="center"/>
    </xf>
    <xf numFmtId="44" fontId="7" fillId="2" borderId="1" xfId="0" applyNumberFormat="1" applyFont="1" applyFill="1" applyBorder="1" applyAlignment="1">
      <alignment horizontal="center"/>
    </xf>
    <xf numFmtId="44" fontId="7" fillId="2" borderId="9" xfId="0" applyNumberFormat="1" applyFont="1" applyFill="1" applyBorder="1" applyAlignment="1">
      <alignment horizontal="center"/>
    </xf>
    <xf numFmtId="44" fontId="3" fillId="2" borderId="25" xfId="0" applyNumberFormat="1" applyFont="1" applyFill="1" applyBorder="1"/>
    <xf numFmtId="44" fontId="0" fillId="0" borderId="0" xfId="0" applyNumberFormat="1"/>
    <xf numFmtId="44" fontId="2" fillId="0" borderId="0" xfId="0" applyNumberFormat="1" applyFont="1"/>
    <xf numFmtId="44" fontId="1" fillId="0" borderId="0" xfId="1" applyFont="1"/>
    <xf numFmtId="44" fontId="8" fillId="0" borderId="0" xfId="0" applyNumberFormat="1" applyFont="1"/>
    <xf numFmtId="0" fontId="9" fillId="0" borderId="0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44" fontId="10" fillId="0" borderId="0" xfId="1" applyNumberFormat="1" applyFont="1" applyFill="1" applyAlignment="1">
      <alignment horizontal="left" vertical="center"/>
    </xf>
    <xf numFmtId="44" fontId="9" fillId="0" borderId="0" xfId="1" applyNumberFormat="1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8" fillId="0" borderId="0" xfId="0" applyFont="1"/>
    <xf numFmtId="0" fontId="3" fillId="0" borderId="0" xfId="0" applyFont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uentas%20por%20cobrar%20A&#209;O%20201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LACION RECIBOS"/>
      <sheetName val="Cobranza mtto"/>
      <sheetName val="Cobranza minusvalidos (CORRECT)"/>
      <sheetName val="Cobranza minusvalidos"/>
      <sheetName val="Cobranza motos"/>
      <sheetName val="MINUSVALIDOS"/>
      <sheetName val="MTTO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1">
          <cell r="AC21">
            <v>1000</v>
          </cell>
        </row>
      </sheetData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BB1600"/>
  <sheetViews>
    <sheetView tabSelected="1" workbookViewId="0">
      <pane ySplit="4" topLeftCell="A18" activePane="bottomLeft" state="frozen"/>
      <selection pane="bottomLeft" activeCell="BD35" sqref="BD35"/>
    </sheetView>
  </sheetViews>
  <sheetFormatPr baseColWidth="10" defaultRowHeight="15"/>
  <cols>
    <col min="1" max="1" width="21.85546875" customWidth="1"/>
    <col min="2" max="13" width="11.42578125" hidden="1" customWidth="1"/>
    <col min="14" max="14" width="12.5703125" hidden="1" customWidth="1"/>
    <col min="15" max="15" width="20.140625" hidden="1" customWidth="1"/>
    <col min="16" max="16" width="7.42578125" style="106" hidden="1" customWidth="1"/>
    <col min="17" max="17" width="11.5703125" style="5" hidden="1" customWidth="1"/>
    <col min="18" max="18" width="7.7109375" style="6" hidden="1" customWidth="1"/>
    <col min="19" max="21" width="11.5703125" style="5" hidden="1" customWidth="1"/>
    <col min="22" max="23" width="12.5703125" hidden="1" customWidth="1"/>
    <col min="24" max="24" width="12.42578125" hidden="1" customWidth="1"/>
    <col min="25" max="25" width="12.5703125" hidden="1" customWidth="1"/>
    <col min="26" max="28" width="11.42578125" hidden="1" customWidth="1"/>
    <col min="29" max="30" width="12.5703125" hidden="1" customWidth="1"/>
    <col min="31" max="33" width="11.5703125" hidden="1" customWidth="1"/>
    <col min="34" max="35" width="12.5703125" hidden="1" customWidth="1"/>
    <col min="36" max="36" width="12.85546875" hidden="1" customWidth="1"/>
    <col min="37" max="38" width="11.42578125" hidden="1" customWidth="1"/>
    <col min="39" max="40" width="11.5703125" hidden="1" customWidth="1"/>
    <col min="41" max="44" width="11.42578125" hidden="1" customWidth="1"/>
    <col min="45" max="47" width="12.5703125" hidden="1" customWidth="1"/>
    <col min="48" max="48" width="11.42578125" hidden="1" customWidth="1"/>
    <col min="49" max="50" width="12.5703125" hidden="1" customWidth="1"/>
    <col min="51" max="52" width="11.42578125" hidden="1" customWidth="1"/>
    <col min="53" max="53" width="12.5703125" bestFit="1" customWidth="1"/>
  </cols>
  <sheetData>
    <row r="2" spans="1:53" ht="18.75">
      <c r="A2" s="1" t="s">
        <v>0</v>
      </c>
      <c r="M2" s="2"/>
      <c r="N2" s="1"/>
      <c r="O2" s="3"/>
      <c r="P2" s="4"/>
    </row>
    <row r="3" spans="1:53" ht="19.5" thickBot="1">
      <c r="A3" s="7" t="s">
        <v>64</v>
      </c>
      <c r="M3" s="8"/>
      <c r="N3" s="3"/>
      <c r="O3" s="9"/>
      <c r="P3" s="10"/>
    </row>
    <row r="4" spans="1:53" ht="75.75" thickBot="1">
      <c r="A4" s="11" t="s">
        <v>1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3" t="s">
        <v>2</v>
      </c>
      <c r="N4" s="11" t="s">
        <v>2</v>
      </c>
      <c r="O4" s="11" t="s">
        <v>3</v>
      </c>
      <c r="P4" s="14" t="s">
        <v>4</v>
      </c>
      <c r="Q4" s="15" t="s">
        <v>5</v>
      </c>
      <c r="R4" s="15" t="s">
        <v>4</v>
      </c>
      <c r="S4" s="15" t="s">
        <v>5</v>
      </c>
      <c r="T4" s="15" t="s">
        <v>4</v>
      </c>
      <c r="U4" s="15" t="s">
        <v>5</v>
      </c>
      <c r="V4" s="16" t="s">
        <v>6</v>
      </c>
      <c r="W4" s="17" t="s">
        <v>7</v>
      </c>
      <c r="X4" s="17" t="s">
        <v>8</v>
      </c>
      <c r="Y4" s="15" t="s">
        <v>9</v>
      </c>
      <c r="Z4" s="18" t="s">
        <v>4</v>
      </c>
      <c r="AA4" s="15" t="s">
        <v>10</v>
      </c>
      <c r="AB4" s="18" t="s">
        <v>4</v>
      </c>
      <c r="AC4" s="15" t="s">
        <v>10</v>
      </c>
      <c r="AD4" s="18" t="s">
        <v>4</v>
      </c>
      <c r="AE4" s="15" t="s">
        <v>10</v>
      </c>
      <c r="AF4" s="18" t="s">
        <v>4</v>
      </c>
      <c r="AG4" s="15" t="s">
        <v>11</v>
      </c>
      <c r="AH4" s="19" t="s">
        <v>12</v>
      </c>
      <c r="AI4" s="20" t="s">
        <v>13</v>
      </c>
      <c r="AJ4" s="21" t="s">
        <v>14</v>
      </c>
      <c r="AK4" s="18" t="s">
        <v>4</v>
      </c>
      <c r="AL4" s="18" t="s">
        <v>15</v>
      </c>
      <c r="AM4" s="18" t="s">
        <v>4</v>
      </c>
      <c r="AN4" s="18" t="s">
        <v>15</v>
      </c>
      <c r="AO4" s="18" t="s">
        <v>4</v>
      </c>
      <c r="AP4" s="18" t="s">
        <v>15</v>
      </c>
      <c r="AQ4" s="18" t="s">
        <v>4</v>
      </c>
      <c r="AR4" s="22" t="s">
        <v>15</v>
      </c>
      <c r="AS4" s="23" t="s">
        <v>16</v>
      </c>
      <c r="AT4" s="24" t="s">
        <v>17</v>
      </c>
      <c r="AU4" s="25" t="s">
        <v>18</v>
      </c>
      <c r="AV4" s="18" t="s">
        <v>4</v>
      </c>
      <c r="AW4" s="22" t="s">
        <v>19</v>
      </c>
      <c r="AX4" s="18" t="s">
        <v>4</v>
      </c>
      <c r="AY4" s="22" t="s">
        <v>19</v>
      </c>
      <c r="AZ4" s="26" t="s">
        <v>20</v>
      </c>
      <c r="BA4" s="27" t="s">
        <v>65</v>
      </c>
    </row>
    <row r="5" spans="1:53">
      <c r="A5" s="28" t="s">
        <v>21</v>
      </c>
      <c r="B5" s="29"/>
      <c r="C5" s="30" t="s">
        <v>22</v>
      </c>
      <c r="D5" s="30"/>
      <c r="E5" s="31">
        <v>35260</v>
      </c>
      <c r="F5" s="29"/>
      <c r="G5" s="31"/>
      <c r="H5" s="29" t="s">
        <v>23</v>
      </c>
      <c r="I5" s="31">
        <v>5000</v>
      </c>
      <c r="J5" s="31" t="s">
        <v>24</v>
      </c>
      <c r="K5" s="31">
        <v>5000</v>
      </c>
      <c r="L5" s="32"/>
      <c r="M5" s="33">
        <f>40550-10080</f>
        <v>30470</v>
      </c>
      <c r="N5" s="34">
        <f>36060+2800</f>
        <v>38860</v>
      </c>
      <c r="O5" s="35">
        <v>9</v>
      </c>
      <c r="P5" s="36"/>
      <c r="Q5" s="37"/>
      <c r="R5" s="38"/>
      <c r="S5" s="37"/>
      <c r="T5" s="37"/>
      <c r="U5" s="37"/>
      <c r="V5" s="39">
        <f>+N5-Q5-S5-U5</f>
        <v>38860</v>
      </c>
      <c r="W5" s="5">
        <v>2800</v>
      </c>
      <c r="X5" s="40">
        <f>+V5+W5</f>
        <v>41660</v>
      </c>
      <c r="Y5" s="37">
        <v>47260</v>
      </c>
      <c r="Z5" s="41">
        <v>414</v>
      </c>
      <c r="AA5" s="37">
        <v>2800</v>
      </c>
      <c r="AB5" s="42"/>
      <c r="AC5" s="37"/>
      <c r="AD5" s="37"/>
      <c r="AE5" s="37"/>
      <c r="AF5" s="37"/>
      <c r="AG5" s="37"/>
      <c r="AH5" s="43">
        <f>Y5-AA5-AC5-AE5</f>
        <v>44460</v>
      </c>
      <c r="AI5" s="37">
        <v>2800</v>
      </c>
      <c r="AJ5" s="44">
        <f>AH5+AI5</f>
        <v>47260</v>
      </c>
      <c r="AK5" s="42"/>
      <c r="AL5" s="37"/>
      <c r="AM5" s="42"/>
      <c r="AN5" s="37"/>
      <c r="AO5" s="42"/>
      <c r="AP5" s="42"/>
      <c r="AQ5" s="42"/>
      <c r="AR5" s="45"/>
      <c r="AS5" s="44">
        <f>AJ5</f>
        <v>47260</v>
      </c>
      <c r="AT5" s="46">
        <v>2800</v>
      </c>
      <c r="AU5" s="44">
        <f>AS5+AT5</f>
        <v>50060</v>
      </c>
      <c r="AV5" s="47">
        <v>489</v>
      </c>
      <c r="AW5" s="37">
        <v>2800</v>
      </c>
      <c r="AX5" s="42"/>
      <c r="AY5" s="37"/>
      <c r="AZ5" s="37">
        <v>2800</v>
      </c>
      <c r="BA5" s="48">
        <v>47260</v>
      </c>
    </row>
    <row r="6" spans="1:53">
      <c r="A6" s="49" t="s">
        <v>25</v>
      </c>
      <c r="B6" s="50">
        <v>40118</v>
      </c>
      <c r="C6" s="42">
        <v>2000</v>
      </c>
      <c r="D6" s="42" t="s">
        <v>26</v>
      </c>
      <c r="E6" s="51">
        <v>10040</v>
      </c>
      <c r="F6" s="42"/>
      <c r="G6" s="51"/>
      <c r="H6" s="42"/>
      <c r="I6" s="51"/>
      <c r="J6" s="51" t="s">
        <v>24</v>
      </c>
      <c r="K6" s="51">
        <v>5000</v>
      </c>
      <c r="L6" s="52"/>
      <c r="M6" s="53">
        <v>22120</v>
      </c>
      <c r="N6" s="34">
        <f>27680+2800-2800</f>
        <v>27680</v>
      </c>
      <c r="O6" s="54">
        <v>8</v>
      </c>
      <c r="P6" s="36">
        <v>175</v>
      </c>
      <c r="Q6" s="37">
        <v>5600</v>
      </c>
      <c r="R6" s="38"/>
      <c r="S6" s="37"/>
      <c r="T6" s="37"/>
      <c r="U6" s="37"/>
      <c r="V6" s="39">
        <f t="shared" ref="V6:V36" si="0">+N6-Q6-S6-U6</f>
        <v>22080</v>
      </c>
      <c r="W6" s="5">
        <v>2800</v>
      </c>
      <c r="X6" s="55">
        <f t="shared" ref="X6:X36" si="1">+V6+W6</f>
        <v>24880</v>
      </c>
      <c r="Y6" s="37">
        <v>30480</v>
      </c>
      <c r="Z6" s="56"/>
      <c r="AA6" s="37"/>
      <c r="AB6" s="42"/>
      <c r="AC6" s="37"/>
      <c r="AD6" s="37"/>
      <c r="AE6" s="37"/>
      <c r="AF6" s="37"/>
      <c r="AG6" s="37"/>
      <c r="AH6" s="43">
        <f t="shared" ref="AH6:AH36" si="2">Y6-AA6-AC6-AE6</f>
        <v>30480</v>
      </c>
      <c r="AI6" s="37">
        <v>2800</v>
      </c>
      <c r="AJ6" s="39">
        <f t="shared" ref="AJ6:AJ36" si="3">AH6+AI6</f>
        <v>33280</v>
      </c>
      <c r="AK6" s="42"/>
      <c r="AL6" s="37"/>
      <c r="AM6" s="42"/>
      <c r="AN6" s="37"/>
      <c r="AO6" s="42"/>
      <c r="AP6" s="42"/>
      <c r="AQ6" s="42"/>
      <c r="AR6" s="45"/>
      <c r="AS6" s="39">
        <f>AJ6</f>
        <v>33280</v>
      </c>
      <c r="AT6" s="46">
        <v>2800</v>
      </c>
      <c r="AU6" s="44">
        <f t="shared" ref="AU6:AU36" si="4">AS6+AT6</f>
        <v>36080</v>
      </c>
      <c r="AV6" s="47">
        <v>491</v>
      </c>
      <c r="AW6" s="37">
        <v>12000</v>
      </c>
      <c r="AX6" s="42"/>
      <c r="AY6" s="37"/>
      <c r="AZ6" s="37">
        <v>2800</v>
      </c>
      <c r="BA6" s="39">
        <v>26800</v>
      </c>
    </row>
    <row r="7" spans="1:53">
      <c r="A7" s="49" t="s">
        <v>27</v>
      </c>
      <c r="B7" s="42"/>
      <c r="C7" s="57" t="s">
        <v>22</v>
      </c>
      <c r="D7" s="42"/>
      <c r="E7" s="58">
        <v>32307.5</v>
      </c>
      <c r="F7" s="42"/>
      <c r="G7" s="42"/>
      <c r="H7" s="42"/>
      <c r="I7" s="51"/>
      <c r="J7" s="51" t="s">
        <v>24</v>
      </c>
      <c r="K7" s="51">
        <v>5000</v>
      </c>
      <c r="L7" s="52"/>
      <c r="M7" s="53">
        <v>25769</v>
      </c>
      <c r="N7" s="34">
        <f>26369+2800-5000</f>
        <v>24169</v>
      </c>
      <c r="O7" s="54">
        <v>8</v>
      </c>
      <c r="P7" s="36"/>
      <c r="Q7" s="37"/>
      <c r="R7" s="38"/>
      <c r="S7" s="37"/>
      <c r="T7" s="37"/>
      <c r="U7" s="37"/>
      <c r="V7" s="39">
        <f t="shared" si="0"/>
        <v>24169</v>
      </c>
      <c r="W7" s="5">
        <v>2800</v>
      </c>
      <c r="X7" s="55">
        <f t="shared" si="1"/>
        <v>26969</v>
      </c>
      <c r="Y7" s="48">
        <v>26369</v>
      </c>
      <c r="Z7" s="59">
        <v>324</v>
      </c>
      <c r="AA7" s="60">
        <v>2800</v>
      </c>
      <c r="AB7" s="61">
        <v>379</v>
      </c>
      <c r="AC7" s="60">
        <v>2800</v>
      </c>
      <c r="AD7" s="59"/>
      <c r="AE7" s="59"/>
      <c r="AF7" s="59"/>
      <c r="AG7" s="59"/>
      <c r="AH7" s="43">
        <f t="shared" si="2"/>
        <v>20769</v>
      </c>
      <c r="AI7" s="37">
        <v>2800</v>
      </c>
      <c r="AJ7" s="39">
        <f t="shared" si="3"/>
        <v>23569</v>
      </c>
      <c r="AK7" s="42"/>
      <c r="AL7" s="37"/>
      <c r="AM7" s="42"/>
      <c r="AN7" s="37"/>
      <c r="AO7" s="42"/>
      <c r="AP7" s="42"/>
      <c r="AQ7" s="42"/>
      <c r="AR7" s="45"/>
      <c r="AS7" s="39">
        <f>AJ7</f>
        <v>23569</v>
      </c>
      <c r="AT7" s="46">
        <v>2800</v>
      </c>
      <c r="AU7" s="44">
        <f t="shared" si="4"/>
        <v>26369</v>
      </c>
      <c r="AV7" s="42"/>
      <c r="AW7" s="37"/>
      <c r="AX7" s="42"/>
      <c r="AY7" s="37"/>
      <c r="AZ7" s="37">
        <v>2800</v>
      </c>
      <c r="BA7" s="39">
        <v>23569</v>
      </c>
    </row>
    <row r="8" spans="1:53">
      <c r="A8" s="49" t="s">
        <v>28</v>
      </c>
      <c r="B8" s="42" t="s">
        <v>29</v>
      </c>
      <c r="C8" s="42">
        <f>2540*2</f>
        <v>5080</v>
      </c>
      <c r="D8" s="42" t="s">
        <v>30</v>
      </c>
      <c r="E8" s="51">
        <v>2540</v>
      </c>
      <c r="F8" s="42" t="s">
        <v>31</v>
      </c>
      <c r="G8" s="51">
        <v>2540</v>
      </c>
      <c r="H8" s="42" t="s">
        <v>23</v>
      </c>
      <c r="I8" s="51">
        <v>5000</v>
      </c>
      <c r="J8" s="51" t="s">
        <v>24</v>
      </c>
      <c r="K8" s="51">
        <v>5000</v>
      </c>
      <c r="L8" s="52"/>
      <c r="M8" s="53">
        <v>23890</v>
      </c>
      <c r="N8" s="34">
        <f>26950+2800</f>
        <v>29750</v>
      </c>
      <c r="O8" s="54">
        <v>7</v>
      </c>
      <c r="P8" s="36">
        <v>174</v>
      </c>
      <c r="Q8" s="37">
        <v>2800</v>
      </c>
      <c r="R8" s="38"/>
      <c r="S8" s="37"/>
      <c r="T8" s="37"/>
      <c r="U8" s="37"/>
      <c r="V8" s="39">
        <f t="shared" si="0"/>
        <v>26950</v>
      </c>
      <c r="W8" s="5">
        <v>2800</v>
      </c>
      <c r="X8" s="55">
        <f t="shared" si="1"/>
        <v>29750</v>
      </c>
      <c r="Y8" s="37">
        <v>35350</v>
      </c>
      <c r="Z8" s="61">
        <v>350</v>
      </c>
      <c r="AA8" s="62">
        <v>2800</v>
      </c>
      <c r="AB8" s="63"/>
      <c r="AC8" s="62"/>
      <c r="AD8" s="62"/>
      <c r="AE8" s="62"/>
      <c r="AF8" s="62"/>
      <c r="AG8" s="62"/>
      <c r="AH8" s="43">
        <f t="shared" si="2"/>
        <v>32550</v>
      </c>
      <c r="AI8" s="37">
        <v>2800</v>
      </c>
      <c r="AJ8" s="39">
        <f t="shared" si="3"/>
        <v>35350</v>
      </c>
      <c r="AK8" s="41">
        <v>426</v>
      </c>
      <c r="AL8" s="64">
        <v>2800</v>
      </c>
      <c r="AM8" s="42"/>
      <c r="AN8" s="37"/>
      <c r="AO8" s="42"/>
      <c r="AP8" s="42"/>
      <c r="AQ8" s="42"/>
      <c r="AR8" s="45"/>
      <c r="AS8" s="39">
        <f>AJ8-AL8</f>
        <v>32550</v>
      </c>
      <c r="AT8" s="46">
        <v>2800</v>
      </c>
      <c r="AU8" s="44">
        <f t="shared" si="4"/>
        <v>35350</v>
      </c>
      <c r="AV8" s="47">
        <v>494</v>
      </c>
      <c r="AW8" s="37">
        <v>3800</v>
      </c>
      <c r="AX8" s="42"/>
      <c r="AY8" s="37"/>
      <c r="AZ8" s="37">
        <v>2800</v>
      </c>
      <c r="BA8" s="39">
        <v>37150</v>
      </c>
    </row>
    <row r="9" spans="1:53">
      <c r="A9" s="49" t="s">
        <v>32</v>
      </c>
      <c r="B9" s="42"/>
      <c r="C9" s="42"/>
      <c r="D9" s="42"/>
      <c r="E9" s="42"/>
      <c r="F9" s="42" t="s">
        <v>31</v>
      </c>
      <c r="G9" s="51">
        <v>2540</v>
      </c>
      <c r="H9" s="42" t="s">
        <v>23</v>
      </c>
      <c r="I9" s="51">
        <v>5000</v>
      </c>
      <c r="J9" s="51" t="s">
        <v>24</v>
      </c>
      <c r="K9" s="51">
        <v>5000</v>
      </c>
      <c r="L9" s="52"/>
      <c r="M9" s="53">
        <v>20220</v>
      </c>
      <c r="N9" s="34">
        <f>25780+2800-2800</f>
        <v>25780</v>
      </c>
      <c r="O9" s="54">
        <v>7</v>
      </c>
      <c r="P9" s="36">
        <v>165</v>
      </c>
      <c r="Q9" s="37">
        <v>2800</v>
      </c>
      <c r="R9" s="38">
        <v>180</v>
      </c>
      <c r="S9" s="37">
        <v>10660</v>
      </c>
      <c r="T9" s="37"/>
      <c r="U9" s="37"/>
      <c r="V9" s="39">
        <f t="shared" si="0"/>
        <v>12320</v>
      </c>
      <c r="W9" s="5">
        <v>2800</v>
      </c>
      <c r="X9" s="55">
        <f t="shared" si="1"/>
        <v>15120</v>
      </c>
      <c r="Y9" s="37">
        <v>17920</v>
      </c>
      <c r="Z9" s="61">
        <v>348</v>
      </c>
      <c r="AA9" s="62">
        <v>2800</v>
      </c>
      <c r="AB9" s="61">
        <v>389</v>
      </c>
      <c r="AC9" s="62">
        <v>2800</v>
      </c>
      <c r="AD9" s="41">
        <v>405</v>
      </c>
      <c r="AE9" s="64">
        <v>12400</v>
      </c>
      <c r="AF9" s="62"/>
      <c r="AG9" s="62"/>
      <c r="AH9" s="43">
        <v>0</v>
      </c>
      <c r="AI9" s="37">
        <v>2800</v>
      </c>
      <c r="AJ9" s="39">
        <f t="shared" si="3"/>
        <v>2800</v>
      </c>
      <c r="AK9" s="41">
        <v>422</v>
      </c>
      <c r="AL9" s="37">
        <v>2800</v>
      </c>
      <c r="AM9" s="42"/>
      <c r="AN9" s="37"/>
      <c r="AO9" s="42"/>
      <c r="AP9" s="42"/>
      <c r="AQ9" s="42"/>
      <c r="AR9" s="45"/>
      <c r="AS9" s="39">
        <f>AJ9-AL9</f>
        <v>0</v>
      </c>
      <c r="AT9" s="46">
        <v>2800</v>
      </c>
      <c r="AU9" s="44">
        <f t="shared" si="4"/>
        <v>2800</v>
      </c>
      <c r="AV9" s="47">
        <v>482</v>
      </c>
      <c r="AW9" s="37">
        <v>2800</v>
      </c>
      <c r="AX9" s="42"/>
      <c r="AY9" s="37"/>
      <c r="AZ9" s="37">
        <v>2800</v>
      </c>
      <c r="BA9" s="39">
        <v>5680</v>
      </c>
    </row>
    <row r="10" spans="1:53">
      <c r="A10" s="49" t="s">
        <v>33</v>
      </c>
      <c r="B10" s="42"/>
      <c r="C10" s="42"/>
      <c r="D10" s="42" t="s">
        <v>30</v>
      </c>
      <c r="E10" s="51">
        <v>2540</v>
      </c>
      <c r="F10" s="42" t="s">
        <v>31</v>
      </c>
      <c r="G10" s="51">
        <v>2540</v>
      </c>
      <c r="H10" s="42" t="s">
        <v>23</v>
      </c>
      <c r="I10" s="51">
        <v>5000</v>
      </c>
      <c r="J10" s="51" t="s">
        <v>24</v>
      </c>
      <c r="K10" s="51">
        <v>5000</v>
      </c>
      <c r="L10" s="52"/>
      <c r="M10" s="53">
        <v>12460</v>
      </c>
      <c r="N10" s="34">
        <f>23140+2800</f>
        <v>25940</v>
      </c>
      <c r="O10" s="54">
        <v>5</v>
      </c>
      <c r="P10" s="36"/>
      <c r="Q10" s="37"/>
      <c r="R10" s="38"/>
      <c r="S10" s="37"/>
      <c r="T10" s="37"/>
      <c r="U10" s="37"/>
      <c r="V10" s="39">
        <f t="shared" si="0"/>
        <v>25940</v>
      </c>
      <c r="W10" s="5">
        <v>2800</v>
      </c>
      <c r="X10" s="55">
        <f t="shared" si="1"/>
        <v>28740</v>
      </c>
      <c r="Y10" s="37">
        <v>34340</v>
      </c>
      <c r="Z10" s="63"/>
      <c r="AA10" s="62"/>
      <c r="AB10" s="63"/>
      <c r="AC10" s="62"/>
      <c r="AD10" s="62"/>
      <c r="AE10" s="62"/>
      <c r="AF10" s="62"/>
      <c r="AG10" s="62"/>
      <c r="AH10" s="43">
        <f t="shared" si="2"/>
        <v>34340</v>
      </c>
      <c r="AI10" s="37">
        <v>2800</v>
      </c>
      <c r="AJ10" s="39">
        <f t="shared" si="3"/>
        <v>37140</v>
      </c>
      <c r="AK10" s="42"/>
      <c r="AL10" s="37"/>
      <c r="AM10" s="42"/>
      <c r="AN10" s="37"/>
      <c r="AO10" s="42"/>
      <c r="AP10" s="42"/>
      <c r="AQ10" s="42"/>
      <c r="AR10" s="45"/>
      <c r="AS10" s="39">
        <f>AJ10</f>
        <v>37140</v>
      </c>
      <c r="AT10" s="46">
        <v>2800</v>
      </c>
      <c r="AU10" s="44">
        <f t="shared" si="4"/>
        <v>39940</v>
      </c>
      <c r="AV10" s="47">
        <v>537</v>
      </c>
      <c r="AW10" s="37">
        <v>2800</v>
      </c>
      <c r="AX10" s="47">
        <v>538</v>
      </c>
      <c r="AY10" s="37">
        <v>2800</v>
      </c>
      <c r="AZ10" s="37">
        <v>2800</v>
      </c>
      <c r="BA10" s="39">
        <v>42740</v>
      </c>
    </row>
    <row r="11" spans="1:53">
      <c r="A11" s="49" t="s">
        <v>34</v>
      </c>
      <c r="B11" s="42"/>
      <c r="C11" s="42"/>
      <c r="D11" s="42"/>
      <c r="E11" s="42"/>
      <c r="F11" s="42" t="s">
        <v>31</v>
      </c>
      <c r="G11" s="51">
        <v>2540</v>
      </c>
      <c r="H11" s="42" t="s">
        <v>23</v>
      </c>
      <c r="I11" s="51">
        <v>5000</v>
      </c>
      <c r="J11" s="51" t="s">
        <v>24</v>
      </c>
      <c r="K11" s="51">
        <v>5000</v>
      </c>
      <c r="L11" s="52"/>
      <c r="M11" s="53">
        <v>9540</v>
      </c>
      <c r="N11" s="34">
        <f>15140+2800-7500</f>
        <v>10440</v>
      </c>
      <c r="O11" s="54">
        <v>4</v>
      </c>
      <c r="P11" s="36">
        <v>168</v>
      </c>
      <c r="Q11" s="37">
        <v>7600</v>
      </c>
      <c r="R11" s="38"/>
      <c r="S11" s="37"/>
      <c r="T11" s="37"/>
      <c r="U11" s="37"/>
      <c r="V11" s="39">
        <f t="shared" si="0"/>
        <v>2840</v>
      </c>
      <c r="W11" s="5">
        <v>2800</v>
      </c>
      <c r="X11" s="55">
        <f t="shared" si="1"/>
        <v>5640</v>
      </c>
      <c r="Y11" s="37">
        <v>1100</v>
      </c>
      <c r="Z11" s="65"/>
      <c r="AA11" s="62"/>
      <c r="AB11" s="65"/>
      <c r="AC11" s="62"/>
      <c r="AD11" s="62"/>
      <c r="AE11" s="62"/>
      <c r="AF11" s="62"/>
      <c r="AG11" s="62"/>
      <c r="AH11" s="43">
        <f t="shared" si="2"/>
        <v>1100</v>
      </c>
      <c r="AI11" s="37">
        <v>2800</v>
      </c>
      <c r="AJ11" s="39">
        <f t="shared" si="3"/>
        <v>3900</v>
      </c>
      <c r="AK11" s="42"/>
      <c r="AL11" s="37"/>
      <c r="AM11" s="42"/>
      <c r="AN11" s="37"/>
      <c r="AO11" s="42"/>
      <c r="AP11" s="42"/>
      <c r="AQ11" s="42"/>
      <c r="AR11" s="45"/>
      <c r="AS11" s="39">
        <f>AJ11</f>
        <v>3900</v>
      </c>
      <c r="AT11" s="46">
        <v>2800</v>
      </c>
      <c r="AU11" s="44">
        <f t="shared" si="4"/>
        <v>6700</v>
      </c>
      <c r="AV11" s="47">
        <v>496</v>
      </c>
      <c r="AW11" s="37">
        <v>6700</v>
      </c>
      <c r="AX11" s="42"/>
      <c r="AY11" s="37"/>
      <c r="AZ11" s="37">
        <v>2800</v>
      </c>
      <c r="BA11" s="39">
        <v>11200</v>
      </c>
    </row>
    <row r="12" spans="1:53">
      <c r="A12" s="49" t="s">
        <v>35</v>
      </c>
      <c r="B12" s="42"/>
      <c r="C12" s="42"/>
      <c r="D12" s="42"/>
      <c r="E12" s="42"/>
      <c r="F12" s="42"/>
      <c r="G12" s="51"/>
      <c r="H12" s="42" t="s">
        <v>23</v>
      </c>
      <c r="I12" s="51">
        <v>5000</v>
      </c>
      <c r="J12" s="51" t="s">
        <v>24</v>
      </c>
      <c r="K12" s="51">
        <v>5000</v>
      </c>
      <c r="L12" s="52"/>
      <c r="M12" s="53">
        <v>15000</v>
      </c>
      <c r="N12" s="34">
        <f>18100+2800</f>
        <v>20900</v>
      </c>
      <c r="O12" s="54">
        <v>4</v>
      </c>
      <c r="P12" s="36"/>
      <c r="Q12" s="37"/>
      <c r="R12" s="38"/>
      <c r="S12" s="37"/>
      <c r="T12" s="37"/>
      <c r="U12" s="37"/>
      <c r="V12" s="39">
        <f t="shared" si="0"/>
        <v>20900</v>
      </c>
      <c r="W12" s="5">
        <v>2800</v>
      </c>
      <c r="X12" s="55">
        <f t="shared" si="1"/>
        <v>23700</v>
      </c>
      <c r="Y12" s="37">
        <v>29300</v>
      </c>
      <c r="Z12" s="61">
        <v>362</v>
      </c>
      <c r="AA12" s="62">
        <v>3500</v>
      </c>
      <c r="AB12" s="63"/>
      <c r="AC12" s="62"/>
      <c r="AD12" s="62"/>
      <c r="AE12" s="62"/>
      <c r="AF12" s="62"/>
      <c r="AG12" s="62"/>
      <c r="AH12" s="43">
        <f t="shared" si="2"/>
        <v>25800</v>
      </c>
      <c r="AI12" s="37">
        <v>2800</v>
      </c>
      <c r="AJ12" s="39">
        <f t="shared" si="3"/>
        <v>28600</v>
      </c>
      <c r="AK12" s="61">
        <v>455</v>
      </c>
      <c r="AL12" s="37">
        <v>4000</v>
      </c>
      <c r="AM12" s="47">
        <v>467</v>
      </c>
      <c r="AN12" s="37">
        <v>7000</v>
      </c>
      <c r="AO12" s="42"/>
      <c r="AP12" s="42"/>
      <c r="AQ12" s="42"/>
      <c r="AR12" s="45"/>
      <c r="AS12" s="39">
        <f>AJ12-AL12-AN12</f>
        <v>17600</v>
      </c>
      <c r="AT12" s="46">
        <v>2800</v>
      </c>
      <c r="AU12" s="44">
        <f t="shared" si="4"/>
        <v>20400</v>
      </c>
      <c r="AV12" s="42"/>
      <c r="AW12" s="37"/>
      <c r="AX12" s="42"/>
      <c r="AY12" s="37"/>
      <c r="AZ12" s="37">
        <v>2800</v>
      </c>
      <c r="BA12" s="39">
        <v>26600</v>
      </c>
    </row>
    <row r="13" spans="1:53">
      <c r="A13" s="49" t="s">
        <v>36</v>
      </c>
      <c r="B13" s="66"/>
      <c r="C13" s="66"/>
      <c r="D13" s="66"/>
      <c r="E13" s="66"/>
      <c r="F13" s="66"/>
      <c r="G13" s="67"/>
      <c r="H13" s="66" t="s">
        <v>23</v>
      </c>
      <c r="I13" s="67">
        <v>5000</v>
      </c>
      <c r="J13" s="67" t="s">
        <v>24</v>
      </c>
      <c r="K13" s="67">
        <v>5000</v>
      </c>
      <c r="L13" s="68"/>
      <c r="M13" s="69">
        <f>10000</f>
        <v>10000</v>
      </c>
      <c r="N13" s="34">
        <f>15600+2800-5000</f>
        <v>13400</v>
      </c>
      <c r="O13" s="70">
        <v>4</v>
      </c>
      <c r="P13" s="71"/>
      <c r="Q13" s="37"/>
      <c r="R13" s="38"/>
      <c r="S13" s="37"/>
      <c r="T13" s="37"/>
      <c r="U13" s="37"/>
      <c r="V13" s="39">
        <f t="shared" si="0"/>
        <v>13400</v>
      </c>
      <c r="W13" s="5">
        <v>2800</v>
      </c>
      <c r="X13" s="55">
        <f t="shared" si="1"/>
        <v>16200</v>
      </c>
      <c r="Y13" s="37">
        <v>16800</v>
      </c>
      <c r="Z13" s="61">
        <v>340</v>
      </c>
      <c r="AA13" s="62">
        <v>2800</v>
      </c>
      <c r="AB13" s="63"/>
      <c r="AC13" s="62"/>
      <c r="AD13" s="62"/>
      <c r="AE13" s="62"/>
      <c r="AF13" s="62"/>
      <c r="AG13" s="62"/>
      <c r="AH13" s="43">
        <f t="shared" si="2"/>
        <v>14000</v>
      </c>
      <c r="AI13" s="37">
        <v>2800</v>
      </c>
      <c r="AJ13" s="39">
        <f t="shared" si="3"/>
        <v>16800</v>
      </c>
      <c r="AK13" s="42"/>
      <c r="AL13" s="37"/>
      <c r="AM13" s="42"/>
      <c r="AN13" s="37"/>
      <c r="AO13" s="42"/>
      <c r="AP13" s="42"/>
      <c r="AQ13" s="42"/>
      <c r="AR13" s="45"/>
      <c r="AS13" s="39">
        <f>AJ13</f>
        <v>16800</v>
      </c>
      <c r="AT13" s="46">
        <v>2800</v>
      </c>
      <c r="AU13" s="44">
        <f t="shared" si="4"/>
        <v>19600</v>
      </c>
      <c r="AV13" s="47">
        <v>534</v>
      </c>
      <c r="AW13" s="37">
        <v>7000</v>
      </c>
      <c r="AX13" s="42"/>
      <c r="AY13" s="37"/>
      <c r="AZ13" s="37">
        <v>2800</v>
      </c>
      <c r="BA13" s="39">
        <v>15200</v>
      </c>
    </row>
    <row r="14" spans="1:53">
      <c r="A14" s="49" t="s">
        <v>37</v>
      </c>
      <c r="B14" s="42"/>
      <c r="C14" s="42"/>
      <c r="D14" s="42"/>
      <c r="E14" s="42"/>
      <c r="F14" s="42"/>
      <c r="G14" s="51"/>
      <c r="H14" s="42" t="s">
        <v>23</v>
      </c>
      <c r="I14" s="51">
        <v>5000</v>
      </c>
      <c r="J14" s="51" t="s">
        <v>24</v>
      </c>
      <c r="K14" s="51">
        <v>5000</v>
      </c>
      <c r="L14" s="52"/>
      <c r="M14" s="53">
        <v>7400</v>
      </c>
      <c r="N14" s="34">
        <f>12300+2800-1700</f>
        <v>13400</v>
      </c>
      <c r="O14" s="54">
        <v>4</v>
      </c>
      <c r="P14" s="36">
        <v>211</v>
      </c>
      <c r="Q14" s="37">
        <v>5000</v>
      </c>
      <c r="R14" s="38">
        <v>212</v>
      </c>
      <c r="S14" s="37">
        <v>2800</v>
      </c>
      <c r="T14" s="38">
        <v>213</v>
      </c>
      <c r="U14" s="37">
        <v>2800</v>
      </c>
      <c r="V14" s="39">
        <f t="shared" si="0"/>
        <v>2800</v>
      </c>
      <c r="W14" s="5">
        <v>2800</v>
      </c>
      <c r="X14" s="55">
        <f t="shared" si="1"/>
        <v>5600</v>
      </c>
      <c r="Y14" s="37">
        <v>8200</v>
      </c>
      <c r="Z14" s="59"/>
      <c r="AA14" s="72"/>
      <c r="AB14" s="59"/>
      <c r="AC14" s="72"/>
      <c r="AD14" s="72"/>
      <c r="AE14" s="72"/>
      <c r="AF14" s="72"/>
      <c r="AG14" s="72"/>
      <c r="AH14" s="43">
        <f t="shared" si="2"/>
        <v>8200</v>
      </c>
      <c r="AI14" s="37">
        <v>2800</v>
      </c>
      <c r="AJ14" s="39">
        <f t="shared" si="3"/>
        <v>11000</v>
      </c>
      <c r="AK14" s="41">
        <v>432</v>
      </c>
      <c r="AL14" s="64">
        <v>5400</v>
      </c>
      <c r="AM14" s="42"/>
      <c r="AN14" s="37"/>
      <c r="AO14" s="42"/>
      <c r="AP14" s="42"/>
      <c r="AQ14" s="42"/>
      <c r="AR14" s="45"/>
      <c r="AS14" s="39">
        <f>AJ14-AL14</f>
        <v>5600</v>
      </c>
      <c r="AT14" s="46">
        <v>2800</v>
      </c>
      <c r="AU14" s="44">
        <f t="shared" si="4"/>
        <v>8400</v>
      </c>
      <c r="AV14" s="47">
        <v>484</v>
      </c>
      <c r="AW14" s="37">
        <v>5600</v>
      </c>
      <c r="AX14" s="42"/>
      <c r="AY14" s="37"/>
      <c r="AZ14" s="37">
        <v>2800</v>
      </c>
      <c r="BA14" s="39">
        <v>5600</v>
      </c>
    </row>
    <row r="15" spans="1:53">
      <c r="A15" s="49" t="s">
        <v>38</v>
      </c>
      <c r="B15" s="42"/>
      <c r="C15" s="42"/>
      <c r="D15" s="42"/>
      <c r="E15" s="51"/>
      <c r="F15" s="42"/>
      <c r="G15" s="51"/>
      <c r="H15" s="42" t="s">
        <v>23</v>
      </c>
      <c r="I15" s="51">
        <v>5000</v>
      </c>
      <c r="J15" s="51" t="s">
        <v>24</v>
      </c>
      <c r="K15" s="51">
        <v>5000</v>
      </c>
      <c r="L15" s="52"/>
      <c r="M15" s="53">
        <v>7380</v>
      </c>
      <c r="N15" s="34">
        <f>10180+2800-2800</f>
        <v>10180</v>
      </c>
      <c r="O15" s="54">
        <v>4</v>
      </c>
      <c r="P15" s="36">
        <v>176</v>
      </c>
      <c r="Q15" s="37">
        <v>2800</v>
      </c>
      <c r="R15" s="38"/>
      <c r="S15" s="37"/>
      <c r="T15" s="37"/>
      <c r="U15" s="37"/>
      <c r="V15" s="39">
        <f t="shared" si="0"/>
        <v>7380</v>
      </c>
      <c r="W15" s="5">
        <v>2800</v>
      </c>
      <c r="X15" s="55">
        <f t="shared" si="1"/>
        <v>10180</v>
      </c>
      <c r="Y15" s="37">
        <v>15780</v>
      </c>
      <c r="Z15" s="61">
        <v>357</v>
      </c>
      <c r="AA15" s="62">
        <v>2800</v>
      </c>
      <c r="AB15" s="61">
        <v>358</v>
      </c>
      <c r="AC15" s="62">
        <v>2800</v>
      </c>
      <c r="AD15" s="62"/>
      <c r="AE15" s="62"/>
      <c r="AF15" s="62"/>
      <c r="AG15" s="62"/>
      <c r="AH15" s="43">
        <f t="shared" si="2"/>
        <v>10180</v>
      </c>
      <c r="AI15" s="37">
        <v>2800</v>
      </c>
      <c r="AJ15" s="39">
        <f t="shared" si="3"/>
        <v>12980</v>
      </c>
      <c r="AK15" s="41">
        <v>417</v>
      </c>
      <c r="AL15" s="37">
        <v>2800</v>
      </c>
      <c r="AM15" s="41">
        <v>418</v>
      </c>
      <c r="AN15" s="37">
        <v>2800</v>
      </c>
      <c r="AO15" s="42"/>
      <c r="AP15" s="42"/>
      <c r="AQ15" s="42"/>
      <c r="AR15" s="45"/>
      <c r="AS15" s="39">
        <f>AJ15-AL15-AN15</f>
        <v>7380</v>
      </c>
      <c r="AT15" s="46">
        <v>2800</v>
      </c>
      <c r="AU15" s="44">
        <f t="shared" si="4"/>
        <v>10180</v>
      </c>
      <c r="AV15" s="47">
        <v>481</v>
      </c>
      <c r="AW15" s="37">
        <v>2800</v>
      </c>
      <c r="AX15" s="42"/>
      <c r="AY15" s="37"/>
      <c r="AZ15" s="37">
        <v>2800</v>
      </c>
      <c r="BA15" s="39">
        <v>10180</v>
      </c>
    </row>
    <row r="16" spans="1:53">
      <c r="A16" s="49" t="s">
        <v>39</v>
      </c>
      <c r="B16" s="42"/>
      <c r="C16" s="42"/>
      <c r="D16" s="42"/>
      <c r="E16" s="42"/>
      <c r="F16" s="42"/>
      <c r="G16" s="51"/>
      <c r="H16" s="42" t="s">
        <v>23</v>
      </c>
      <c r="I16" s="51">
        <v>5000</v>
      </c>
      <c r="J16" s="51" t="s">
        <v>24</v>
      </c>
      <c r="K16" s="51">
        <v>5000</v>
      </c>
      <c r="L16" s="52"/>
      <c r="M16" s="53">
        <f>15000-5000</f>
        <v>10000</v>
      </c>
      <c r="N16" s="34">
        <f>10600+2800-5000</f>
        <v>8400</v>
      </c>
      <c r="O16" s="54">
        <v>4</v>
      </c>
      <c r="P16" s="36"/>
      <c r="Q16" s="37"/>
      <c r="R16" s="38"/>
      <c r="S16" s="37"/>
      <c r="T16" s="37"/>
      <c r="U16" s="37"/>
      <c r="V16" s="39">
        <f t="shared" si="0"/>
        <v>8400</v>
      </c>
      <c r="W16" s="5">
        <v>2800</v>
      </c>
      <c r="X16" s="55">
        <f t="shared" si="1"/>
        <v>11200</v>
      </c>
      <c r="Y16" s="37">
        <v>14000</v>
      </c>
      <c r="Z16" s="61">
        <v>366</v>
      </c>
      <c r="AA16" s="60">
        <v>2800</v>
      </c>
      <c r="AB16" s="61">
        <v>367</v>
      </c>
      <c r="AC16" s="62">
        <v>2800</v>
      </c>
      <c r="AD16" s="61">
        <v>373</v>
      </c>
      <c r="AE16" s="73">
        <v>2800</v>
      </c>
      <c r="AF16" s="74"/>
      <c r="AG16" s="73"/>
      <c r="AH16" s="43">
        <f>Y16-AA16-AC16-AE16-AG16</f>
        <v>5600</v>
      </c>
      <c r="AI16" s="37">
        <v>2800</v>
      </c>
      <c r="AJ16" s="39">
        <f t="shared" si="3"/>
        <v>8400</v>
      </c>
      <c r="AK16" s="42"/>
      <c r="AL16" s="37"/>
      <c r="AM16" s="42"/>
      <c r="AN16" s="37"/>
      <c r="AO16" s="42"/>
      <c r="AP16" s="42"/>
      <c r="AQ16" s="42"/>
      <c r="AR16" s="45"/>
      <c r="AS16" s="39">
        <f>AJ16</f>
        <v>8400</v>
      </c>
      <c r="AT16" s="46">
        <v>2800</v>
      </c>
      <c r="AU16" s="44">
        <f t="shared" si="4"/>
        <v>11200</v>
      </c>
      <c r="AV16" s="47">
        <v>544</v>
      </c>
      <c r="AW16" s="37">
        <v>2800</v>
      </c>
      <c r="AX16" s="75">
        <v>545</v>
      </c>
      <c r="AY16" s="37">
        <v>2800</v>
      </c>
      <c r="AZ16" s="37">
        <v>2800</v>
      </c>
      <c r="BA16" s="39">
        <v>14000</v>
      </c>
    </row>
    <row r="17" spans="1:53">
      <c r="A17" s="49" t="s">
        <v>40</v>
      </c>
      <c r="B17" s="42"/>
      <c r="C17" s="42"/>
      <c r="D17" s="42"/>
      <c r="E17" s="42"/>
      <c r="F17" s="42"/>
      <c r="G17" s="51"/>
      <c r="H17" s="42" t="s">
        <v>23</v>
      </c>
      <c r="I17" s="51">
        <v>5000</v>
      </c>
      <c r="J17" s="51" t="s">
        <v>24</v>
      </c>
      <c r="K17" s="51">
        <v>5000</v>
      </c>
      <c r="L17" s="52"/>
      <c r="M17" s="53">
        <v>5000</v>
      </c>
      <c r="N17" s="34">
        <f>10600+2800</f>
        <v>13400</v>
      </c>
      <c r="O17" s="54">
        <v>4</v>
      </c>
      <c r="P17" s="36">
        <v>185</v>
      </c>
      <c r="Q17" s="37">
        <v>2800</v>
      </c>
      <c r="R17" s="38"/>
      <c r="S17" s="37"/>
      <c r="T17" s="37"/>
      <c r="U17" s="37"/>
      <c r="V17" s="39">
        <f t="shared" si="0"/>
        <v>10600</v>
      </c>
      <c r="W17" s="5">
        <v>2800</v>
      </c>
      <c r="X17" s="55">
        <f t="shared" si="1"/>
        <v>13400</v>
      </c>
      <c r="Y17" s="37">
        <v>8400</v>
      </c>
      <c r="Z17" s="59"/>
      <c r="AA17" s="60"/>
      <c r="AB17" s="59"/>
      <c r="AC17" s="60"/>
      <c r="AD17" s="60"/>
      <c r="AE17" s="60"/>
      <c r="AF17" s="60"/>
      <c r="AG17" s="60"/>
      <c r="AH17" s="43">
        <f t="shared" si="2"/>
        <v>8400</v>
      </c>
      <c r="AI17" s="37">
        <v>2800</v>
      </c>
      <c r="AJ17" s="39">
        <f t="shared" si="3"/>
        <v>11200</v>
      </c>
      <c r="AK17" s="41">
        <v>459</v>
      </c>
      <c r="AL17" s="37">
        <v>2800</v>
      </c>
      <c r="AM17" s="42"/>
      <c r="AN17" s="37"/>
      <c r="AO17" s="42"/>
      <c r="AP17" s="42"/>
      <c r="AQ17" s="42"/>
      <c r="AR17" s="45"/>
      <c r="AS17" s="39">
        <f>AJ17-AL17</f>
        <v>8400</v>
      </c>
      <c r="AT17" s="46">
        <v>2800</v>
      </c>
      <c r="AU17" s="44">
        <f t="shared" si="4"/>
        <v>11200</v>
      </c>
      <c r="AV17" s="42"/>
      <c r="AW17" s="37"/>
      <c r="AX17" s="42"/>
      <c r="AY17" s="37"/>
      <c r="AZ17" s="37">
        <v>2800</v>
      </c>
      <c r="BA17" s="39">
        <v>19600</v>
      </c>
    </row>
    <row r="18" spans="1:53">
      <c r="A18" s="49" t="s">
        <v>41</v>
      </c>
      <c r="B18" s="42"/>
      <c r="C18" s="51"/>
      <c r="D18" s="42"/>
      <c r="E18" s="51"/>
      <c r="F18" s="42" t="s">
        <v>31</v>
      </c>
      <c r="G18" s="51">
        <v>2540</v>
      </c>
      <c r="H18" s="42" t="s">
        <v>23</v>
      </c>
      <c r="I18" s="51">
        <v>5000</v>
      </c>
      <c r="J18" s="51" t="s">
        <v>24</v>
      </c>
      <c r="K18" s="51">
        <v>5000</v>
      </c>
      <c r="L18" s="52"/>
      <c r="M18" s="53">
        <v>5000</v>
      </c>
      <c r="N18" s="34">
        <f>10600+2800-2800</f>
        <v>10600</v>
      </c>
      <c r="O18" s="54">
        <v>3</v>
      </c>
      <c r="P18" s="36">
        <v>192</v>
      </c>
      <c r="Q18" s="37">
        <v>2800</v>
      </c>
      <c r="R18" s="38"/>
      <c r="S18" s="37"/>
      <c r="T18" s="37"/>
      <c r="U18" s="37"/>
      <c r="V18" s="39">
        <f t="shared" si="0"/>
        <v>7800</v>
      </c>
      <c r="W18" s="5">
        <v>2800</v>
      </c>
      <c r="X18" s="55">
        <f t="shared" si="1"/>
        <v>10600</v>
      </c>
      <c r="Y18" s="37">
        <v>16200</v>
      </c>
      <c r="Z18" s="63"/>
      <c r="AA18" s="62"/>
      <c r="AB18" s="63"/>
      <c r="AC18" s="62"/>
      <c r="AD18" s="62"/>
      <c r="AE18" s="62"/>
      <c r="AF18" s="62"/>
      <c r="AG18" s="62"/>
      <c r="AH18" s="43">
        <f t="shared" si="2"/>
        <v>16200</v>
      </c>
      <c r="AI18" s="37">
        <v>2800</v>
      </c>
      <c r="AJ18" s="39">
        <f t="shared" si="3"/>
        <v>19000</v>
      </c>
      <c r="AK18" s="41">
        <v>448</v>
      </c>
      <c r="AL18" s="37">
        <v>2800</v>
      </c>
      <c r="AM18" s="41">
        <v>449</v>
      </c>
      <c r="AN18" s="37">
        <v>2800</v>
      </c>
      <c r="AO18" s="41">
        <v>453</v>
      </c>
      <c r="AP18" s="37">
        <v>5000</v>
      </c>
      <c r="AQ18" s="41">
        <v>454</v>
      </c>
      <c r="AR18" s="76">
        <v>2800</v>
      </c>
      <c r="AS18" s="39">
        <f>AJ18-AL18-AN18-AP18-AR18</f>
        <v>5600</v>
      </c>
      <c r="AT18" s="46">
        <v>2800</v>
      </c>
      <c r="AU18" s="44">
        <f t="shared" si="4"/>
        <v>8400</v>
      </c>
      <c r="AV18" s="47">
        <v>495</v>
      </c>
      <c r="AW18" s="37">
        <v>2800</v>
      </c>
      <c r="AX18" s="42"/>
      <c r="AY18" s="37"/>
      <c r="AZ18" s="37">
        <v>2800</v>
      </c>
      <c r="BA18" s="39">
        <v>5600</v>
      </c>
    </row>
    <row r="19" spans="1:53">
      <c r="A19" s="49" t="s">
        <v>42</v>
      </c>
      <c r="B19" s="42" t="s">
        <v>43</v>
      </c>
      <c r="C19" s="42">
        <f>2540*3</f>
        <v>7620</v>
      </c>
      <c r="D19" s="42" t="s">
        <v>30</v>
      </c>
      <c r="E19" s="51">
        <v>2540</v>
      </c>
      <c r="F19" s="42" t="s">
        <v>31</v>
      </c>
      <c r="G19" s="51">
        <v>2540</v>
      </c>
      <c r="H19" s="42" t="s">
        <v>23</v>
      </c>
      <c r="I19" s="51">
        <v>5000</v>
      </c>
      <c r="J19" s="51" t="s">
        <v>24</v>
      </c>
      <c r="K19" s="51">
        <v>5000</v>
      </c>
      <c r="L19" s="52"/>
      <c r="M19" s="53">
        <v>5000</v>
      </c>
      <c r="N19" s="34">
        <f>5600+2800-2800</f>
        <v>5600</v>
      </c>
      <c r="O19" s="54">
        <v>3</v>
      </c>
      <c r="P19" s="36">
        <v>206</v>
      </c>
      <c r="Q19" s="37">
        <v>2800</v>
      </c>
      <c r="R19" s="38"/>
      <c r="S19" s="37"/>
      <c r="T19" s="37"/>
      <c r="U19" s="37"/>
      <c r="V19" s="39">
        <f t="shared" si="0"/>
        <v>2800</v>
      </c>
      <c r="W19" s="5">
        <v>2800</v>
      </c>
      <c r="X19" s="55">
        <f t="shared" si="1"/>
        <v>5600</v>
      </c>
      <c r="Y19" s="37">
        <v>5600</v>
      </c>
      <c r="Z19" s="61">
        <v>376</v>
      </c>
      <c r="AA19" s="60">
        <v>2800</v>
      </c>
      <c r="AB19" s="63"/>
      <c r="AC19" s="62"/>
      <c r="AD19" s="62"/>
      <c r="AE19" s="62"/>
      <c r="AF19" s="62"/>
      <c r="AG19" s="62"/>
      <c r="AH19" s="43">
        <f t="shared" si="2"/>
        <v>2800</v>
      </c>
      <c r="AI19" s="37">
        <v>2800</v>
      </c>
      <c r="AJ19" s="39">
        <f t="shared" si="3"/>
        <v>5600</v>
      </c>
      <c r="AK19" s="41">
        <v>440</v>
      </c>
      <c r="AL19" s="37">
        <v>2800</v>
      </c>
      <c r="AM19" s="42"/>
      <c r="AN19" s="37"/>
      <c r="AO19" s="42"/>
      <c r="AP19" s="42"/>
      <c r="AQ19" s="42"/>
      <c r="AR19" s="45"/>
      <c r="AS19" s="39">
        <f>AJ19-AL19</f>
        <v>2800</v>
      </c>
      <c r="AT19" s="46">
        <v>2800</v>
      </c>
      <c r="AU19" s="44">
        <f t="shared" si="4"/>
        <v>5600</v>
      </c>
      <c r="AV19" s="47">
        <v>515</v>
      </c>
      <c r="AW19" s="37">
        <v>2800</v>
      </c>
      <c r="AX19" s="47"/>
      <c r="AY19" s="37"/>
      <c r="AZ19" s="37">
        <v>2800</v>
      </c>
      <c r="BA19" s="39">
        <v>2800</v>
      </c>
    </row>
    <row r="20" spans="1:53">
      <c r="A20" s="49" t="s">
        <v>44</v>
      </c>
      <c r="B20" s="42"/>
      <c r="C20" s="42"/>
      <c r="D20" s="42"/>
      <c r="E20" s="42"/>
      <c r="F20" s="42" t="s">
        <v>31</v>
      </c>
      <c r="G20" s="51">
        <v>2540</v>
      </c>
      <c r="H20" s="42" t="s">
        <v>23</v>
      </c>
      <c r="I20" s="51">
        <v>5000</v>
      </c>
      <c r="J20" s="51" t="s">
        <v>24</v>
      </c>
      <c r="K20" s="51">
        <v>5000</v>
      </c>
      <c r="L20" s="52"/>
      <c r="M20" s="53">
        <v>15000</v>
      </c>
      <c r="N20" s="34">
        <f>5600+2800</f>
        <v>8400</v>
      </c>
      <c r="O20" s="54">
        <v>3</v>
      </c>
      <c r="P20" s="36">
        <v>189</v>
      </c>
      <c r="Q20" s="37">
        <v>0</v>
      </c>
      <c r="R20" s="38">
        <v>190</v>
      </c>
      <c r="S20" s="37">
        <v>2800</v>
      </c>
      <c r="T20" s="37"/>
      <c r="U20" s="37"/>
      <c r="V20" s="39">
        <f t="shared" si="0"/>
        <v>5600</v>
      </c>
      <c r="W20" s="5">
        <v>2800</v>
      </c>
      <c r="X20" s="55">
        <f t="shared" si="1"/>
        <v>8400</v>
      </c>
      <c r="Y20" s="37">
        <v>2800</v>
      </c>
      <c r="Z20" s="61">
        <v>371</v>
      </c>
      <c r="AA20" s="60">
        <v>2800</v>
      </c>
      <c r="AB20" s="63"/>
      <c r="AC20" s="62"/>
      <c r="AD20" s="62"/>
      <c r="AE20" s="62"/>
      <c r="AF20" s="62"/>
      <c r="AG20" s="62"/>
      <c r="AH20" s="43">
        <f t="shared" si="2"/>
        <v>0</v>
      </c>
      <c r="AI20" s="37">
        <v>2800</v>
      </c>
      <c r="AJ20" s="39">
        <f t="shared" si="3"/>
        <v>2800</v>
      </c>
      <c r="AK20" s="41">
        <v>452</v>
      </c>
      <c r="AL20" s="37">
        <v>2800</v>
      </c>
      <c r="AM20" s="42"/>
      <c r="AN20" s="37"/>
      <c r="AO20" s="42"/>
      <c r="AP20" s="42"/>
      <c r="AQ20" s="42"/>
      <c r="AR20" s="45"/>
      <c r="AS20" s="39">
        <f>AJ20-AL20</f>
        <v>0</v>
      </c>
      <c r="AT20" s="46">
        <v>2800</v>
      </c>
      <c r="AU20" s="44">
        <f t="shared" si="4"/>
        <v>2800</v>
      </c>
      <c r="AV20" s="47">
        <v>533</v>
      </c>
      <c r="AW20" s="37">
        <v>2800</v>
      </c>
      <c r="AX20" s="42"/>
      <c r="AY20" s="37"/>
      <c r="AZ20" s="37">
        <v>2800</v>
      </c>
      <c r="BA20" s="39">
        <v>2800</v>
      </c>
    </row>
    <row r="21" spans="1:53">
      <c r="A21" s="49" t="s">
        <v>45</v>
      </c>
      <c r="B21" s="42"/>
      <c r="C21" s="42"/>
      <c r="D21" s="42"/>
      <c r="E21" s="42"/>
      <c r="F21" s="42"/>
      <c r="G21" s="42"/>
      <c r="H21" s="42"/>
      <c r="I21" s="51"/>
      <c r="J21" s="51" t="s">
        <v>24</v>
      </c>
      <c r="K21" s="51">
        <v>5000</v>
      </c>
      <c r="L21" s="52"/>
      <c r="M21" s="53">
        <v>5000</v>
      </c>
      <c r="N21" s="34">
        <f>5600+2800</f>
        <v>8400</v>
      </c>
      <c r="O21" s="54">
        <v>3</v>
      </c>
      <c r="P21" s="36">
        <v>201</v>
      </c>
      <c r="Q21" s="37">
        <v>5600</v>
      </c>
      <c r="R21" s="38"/>
      <c r="S21" s="37"/>
      <c r="T21" s="37"/>
      <c r="U21" s="37"/>
      <c r="V21" s="39">
        <f t="shared" si="0"/>
        <v>2800</v>
      </c>
      <c r="W21" s="5">
        <v>2800</v>
      </c>
      <c r="X21" s="55">
        <f t="shared" si="1"/>
        <v>5600</v>
      </c>
      <c r="Y21" s="37">
        <v>5600</v>
      </c>
      <c r="Z21" s="61">
        <v>396</v>
      </c>
      <c r="AA21" s="77">
        <v>5600</v>
      </c>
      <c r="AB21" s="63"/>
      <c r="AC21" s="62"/>
      <c r="AD21" s="62"/>
      <c r="AE21" s="62"/>
      <c r="AF21" s="62"/>
      <c r="AG21" s="62"/>
      <c r="AH21" s="43">
        <f t="shared" si="2"/>
        <v>0</v>
      </c>
      <c r="AI21" s="37">
        <v>2800</v>
      </c>
      <c r="AJ21" s="39">
        <f t="shared" si="3"/>
        <v>2800</v>
      </c>
      <c r="AK21" s="47">
        <v>475</v>
      </c>
      <c r="AL21" s="37">
        <v>2800</v>
      </c>
      <c r="AM21" s="42"/>
      <c r="AN21" s="37"/>
      <c r="AO21" s="42"/>
      <c r="AP21" s="42"/>
      <c r="AQ21" s="42"/>
      <c r="AR21" s="45"/>
      <c r="AS21" s="39">
        <f>AJ21-AL21</f>
        <v>0</v>
      </c>
      <c r="AT21" s="46">
        <v>2800</v>
      </c>
      <c r="AU21" s="44">
        <f t="shared" si="4"/>
        <v>2800</v>
      </c>
      <c r="AV21" s="47">
        <v>549</v>
      </c>
      <c r="AW21" s="37">
        <v>2800</v>
      </c>
      <c r="AX21" s="42"/>
      <c r="AY21" s="37"/>
      <c r="AZ21" s="37">
        <v>2800</v>
      </c>
      <c r="BA21" s="39">
        <v>5600</v>
      </c>
    </row>
    <row r="22" spans="1:53">
      <c r="A22" s="49" t="s">
        <v>46</v>
      </c>
      <c r="B22" s="42"/>
      <c r="C22" s="42"/>
      <c r="D22" s="42"/>
      <c r="E22" s="42"/>
      <c r="F22" s="42" t="s">
        <v>31</v>
      </c>
      <c r="G22" s="51">
        <v>2540</v>
      </c>
      <c r="H22" s="42" t="s">
        <v>23</v>
      </c>
      <c r="I22" s="51">
        <v>5000</v>
      </c>
      <c r="J22" s="51" t="s">
        <v>24</v>
      </c>
      <c r="K22" s="51">
        <v>5000</v>
      </c>
      <c r="L22" s="52"/>
      <c r="M22" s="53">
        <v>5000</v>
      </c>
      <c r="N22" s="34">
        <f>5600+2800-5000</f>
        <v>3400</v>
      </c>
      <c r="O22" s="54">
        <v>2</v>
      </c>
      <c r="P22" s="36"/>
      <c r="Q22" s="37"/>
      <c r="R22" s="38"/>
      <c r="S22" s="37"/>
      <c r="T22" s="37"/>
      <c r="U22" s="37"/>
      <c r="V22" s="39">
        <f t="shared" si="0"/>
        <v>3400</v>
      </c>
      <c r="W22" s="5">
        <v>2800</v>
      </c>
      <c r="X22" s="55">
        <f t="shared" si="1"/>
        <v>6200</v>
      </c>
      <c r="Y22" s="37">
        <v>10600</v>
      </c>
      <c r="Z22" s="61">
        <v>336</v>
      </c>
      <c r="AA22" s="62">
        <v>5000</v>
      </c>
      <c r="AB22" s="61">
        <v>398</v>
      </c>
      <c r="AC22" s="62">
        <v>2800</v>
      </c>
      <c r="AD22" s="41">
        <v>399</v>
      </c>
      <c r="AE22" s="62">
        <v>2800</v>
      </c>
      <c r="AF22" s="61">
        <v>400</v>
      </c>
      <c r="AG22" s="62">
        <v>2800</v>
      </c>
      <c r="AH22" s="43">
        <f t="shared" si="2"/>
        <v>0</v>
      </c>
      <c r="AI22" s="37">
        <v>2800</v>
      </c>
      <c r="AJ22" s="39">
        <f>AG22-AI22</f>
        <v>0</v>
      </c>
      <c r="AK22" s="42"/>
      <c r="AL22" s="37"/>
      <c r="AM22" s="42"/>
      <c r="AN22" s="37"/>
      <c r="AO22" s="42"/>
      <c r="AP22" s="42"/>
      <c r="AQ22" s="42"/>
      <c r="AR22" s="45"/>
      <c r="AS22" s="39">
        <f>AJ22</f>
        <v>0</v>
      </c>
      <c r="AT22" s="46">
        <v>2800</v>
      </c>
      <c r="AU22" s="44">
        <f t="shared" si="4"/>
        <v>2800</v>
      </c>
      <c r="AV22" s="42"/>
      <c r="AW22" s="37"/>
      <c r="AX22" s="42"/>
      <c r="AY22" s="37"/>
      <c r="AZ22" s="37">
        <v>2800</v>
      </c>
      <c r="BA22" s="39">
        <v>5600</v>
      </c>
    </row>
    <row r="23" spans="1:53">
      <c r="A23" s="49" t="s">
        <v>47</v>
      </c>
      <c r="B23" s="42"/>
      <c r="C23" s="42"/>
      <c r="D23" s="42"/>
      <c r="E23" s="42"/>
      <c r="F23" s="42"/>
      <c r="G23" s="51"/>
      <c r="H23" s="42"/>
      <c r="I23" s="51"/>
      <c r="J23" s="51" t="s">
        <v>24</v>
      </c>
      <c r="K23" s="51">
        <v>5000</v>
      </c>
      <c r="L23" s="52"/>
      <c r="M23" s="53">
        <v>5000</v>
      </c>
      <c r="N23" s="34">
        <f>2800+2800</f>
        <v>5600</v>
      </c>
      <c r="O23" s="54">
        <v>2</v>
      </c>
      <c r="P23" s="36">
        <v>226</v>
      </c>
      <c r="Q23" s="37">
        <v>2800.27</v>
      </c>
      <c r="R23" s="38">
        <v>227</v>
      </c>
      <c r="S23" s="37">
        <v>2800.27</v>
      </c>
      <c r="T23" s="37"/>
      <c r="U23" s="37"/>
      <c r="V23" s="39">
        <f t="shared" si="0"/>
        <v>-0.53999999999996362</v>
      </c>
      <c r="W23" s="5">
        <v>2800</v>
      </c>
      <c r="X23" s="55">
        <f t="shared" si="1"/>
        <v>2799.46</v>
      </c>
      <c r="Y23" s="37">
        <v>5599.46</v>
      </c>
      <c r="Z23" s="65">
        <v>410</v>
      </c>
      <c r="AA23" s="62">
        <v>2800</v>
      </c>
      <c r="AB23" s="63">
        <v>411</v>
      </c>
      <c r="AC23" s="62">
        <v>2800</v>
      </c>
      <c r="AD23" s="62"/>
      <c r="AE23" s="62"/>
      <c r="AF23" s="62"/>
      <c r="AG23" s="62"/>
      <c r="AH23" s="43">
        <f t="shared" si="2"/>
        <v>-0.53999999999996362</v>
      </c>
      <c r="AI23" s="37">
        <v>2800</v>
      </c>
      <c r="AJ23" s="39">
        <f t="shared" si="3"/>
        <v>2799.46</v>
      </c>
      <c r="AK23" s="41">
        <v>456</v>
      </c>
      <c r="AL23" s="37">
        <v>2800</v>
      </c>
      <c r="AM23" s="47"/>
      <c r="AN23" s="37"/>
      <c r="AO23" s="42"/>
      <c r="AP23" s="42"/>
      <c r="AQ23" s="42"/>
      <c r="AR23" s="45"/>
      <c r="AS23" s="39">
        <f t="shared" ref="AS23:AS28" si="5">AJ23-AL23</f>
        <v>-0.53999999999996362</v>
      </c>
      <c r="AT23" s="46">
        <v>2800</v>
      </c>
      <c r="AU23" s="44">
        <v>2800</v>
      </c>
      <c r="AV23" s="42"/>
      <c r="AW23" s="37"/>
      <c r="AX23" s="42"/>
      <c r="AY23" s="37"/>
      <c r="AZ23" s="37">
        <v>2800</v>
      </c>
      <c r="BA23" s="39">
        <v>2800</v>
      </c>
    </row>
    <row r="24" spans="1:53">
      <c r="A24" s="49" t="s">
        <v>48</v>
      </c>
      <c r="B24" s="42"/>
      <c r="C24" s="42"/>
      <c r="D24" s="42"/>
      <c r="E24" s="42"/>
      <c r="F24" s="42"/>
      <c r="G24" s="42"/>
      <c r="H24" s="42" t="s">
        <v>23</v>
      </c>
      <c r="I24" s="51">
        <v>5000</v>
      </c>
      <c r="J24" s="51" t="s">
        <v>24</v>
      </c>
      <c r="K24" s="51">
        <v>5000</v>
      </c>
      <c r="L24" s="52"/>
      <c r="M24" s="53">
        <v>0</v>
      </c>
      <c r="N24" s="34">
        <f>5600+2800-2800</f>
        <v>5600</v>
      </c>
      <c r="O24" s="54">
        <v>2</v>
      </c>
      <c r="P24" s="36">
        <v>167</v>
      </c>
      <c r="Q24" s="37">
        <v>2800</v>
      </c>
      <c r="R24" s="38"/>
      <c r="S24" s="37"/>
      <c r="T24" s="37"/>
      <c r="U24" s="37"/>
      <c r="V24" s="39">
        <f t="shared" si="0"/>
        <v>2800</v>
      </c>
      <c r="W24" s="5">
        <v>2800</v>
      </c>
      <c r="X24" s="55">
        <f t="shared" si="1"/>
        <v>5600</v>
      </c>
      <c r="Y24" s="37">
        <v>8400</v>
      </c>
      <c r="Z24" s="63"/>
      <c r="AA24" s="62"/>
      <c r="AB24" s="63"/>
      <c r="AC24" s="62"/>
      <c r="AD24" s="62"/>
      <c r="AE24" s="62"/>
      <c r="AF24" s="62"/>
      <c r="AG24" s="62"/>
      <c r="AH24" s="43">
        <f t="shared" si="2"/>
        <v>8400</v>
      </c>
      <c r="AI24" s="37">
        <v>2800</v>
      </c>
      <c r="AJ24" s="39">
        <f t="shared" si="3"/>
        <v>11200</v>
      </c>
      <c r="AK24" s="41">
        <v>425</v>
      </c>
      <c r="AL24" s="64">
        <v>4200</v>
      </c>
      <c r="AM24" s="42"/>
      <c r="AN24" s="37"/>
      <c r="AO24" s="42"/>
      <c r="AP24" s="42"/>
      <c r="AQ24" s="42"/>
      <c r="AR24" s="45"/>
      <c r="AS24" s="39">
        <f t="shared" si="5"/>
        <v>7000</v>
      </c>
      <c r="AT24" s="46">
        <v>2800</v>
      </c>
      <c r="AU24" s="44">
        <f t="shared" si="4"/>
        <v>9800</v>
      </c>
      <c r="AV24" s="47">
        <v>492</v>
      </c>
      <c r="AW24" s="37">
        <v>4200</v>
      </c>
      <c r="AX24" s="42"/>
      <c r="AY24" s="37"/>
      <c r="AZ24" s="37">
        <v>2800</v>
      </c>
      <c r="BA24" s="39">
        <v>4200</v>
      </c>
    </row>
    <row r="25" spans="1:53">
      <c r="A25" s="49" t="s">
        <v>49</v>
      </c>
      <c r="B25" s="42"/>
      <c r="C25" s="42"/>
      <c r="D25" s="42"/>
      <c r="E25" s="42"/>
      <c r="F25" s="42"/>
      <c r="G25" s="51"/>
      <c r="H25" s="42"/>
      <c r="I25" s="51"/>
      <c r="J25" s="51" t="s">
        <v>24</v>
      </c>
      <c r="K25" s="51">
        <v>5000</v>
      </c>
      <c r="L25" s="52"/>
      <c r="M25" s="53">
        <v>0</v>
      </c>
      <c r="N25" s="34">
        <f>2800+2800</f>
        <v>5600</v>
      </c>
      <c r="O25" s="54">
        <v>2</v>
      </c>
      <c r="P25" s="36">
        <v>173</v>
      </c>
      <c r="Q25" s="37">
        <v>2800</v>
      </c>
      <c r="R25" s="38"/>
      <c r="S25" s="37"/>
      <c r="T25" s="37"/>
      <c r="U25" s="37"/>
      <c r="V25" s="39">
        <f t="shared" si="0"/>
        <v>2800</v>
      </c>
      <c r="W25" s="5">
        <v>2800</v>
      </c>
      <c r="X25" s="55">
        <f t="shared" si="1"/>
        <v>5600</v>
      </c>
      <c r="Y25" s="37">
        <v>5600</v>
      </c>
      <c r="Z25" s="61">
        <v>342</v>
      </c>
      <c r="AA25" s="62">
        <v>2800</v>
      </c>
      <c r="AB25" s="63"/>
      <c r="AC25" s="62"/>
      <c r="AD25" s="62"/>
      <c r="AE25" s="62"/>
      <c r="AF25" s="62"/>
      <c r="AG25" s="62"/>
      <c r="AH25" s="43">
        <f t="shared" si="2"/>
        <v>2800</v>
      </c>
      <c r="AI25" s="37">
        <v>2800</v>
      </c>
      <c r="AJ25" s="39">
        <f t="shared" si="3"/>
        <v>5600</v>
      </c>
      <c r="AK25" s="41">
        <v>420</v>
      </c>
      <c r="AL25" s="37">
        <v>2800</v>
      </c>
      <c r="AM25" s="47">
        <v>466</v>
      </c>
      <c r="AN25" s="37">
        <v>2800</v>
      </c>
      <c r="AO25" s="42"/>
      <c r="AP25" s="42"/>
      <c r="AQ25" s="42"/>
      <c r="AR25" s="45"/>
      <c r="AS25" s="39">
        <v>0</v>
      </c>
      <c r="AT25" s="46">
        <v>2800</v>
      </c>
      <c r="AU25" s="44">
        <f t="shared" si="4"/>
        <v>2800</v>
      </c>
      <c r="AV25" s="42"/>
      <c r="AW25" s="37"/>
      <c r="AX25" s="42"/>
      <c r="AY25" s="37"/>
      <c r="AZ25" s="37">
        <v>2800</v>
      </c>
      <c r="BA25" s="39">
        <v>5600</v>
      </c>
    </row>
    <row r="26" spans="1:53">
      <c r="A26" s="49" t="s">
        <v>50</v>
      </c>
      <c r="B26" s="42"/>
      <c r="C26" s="42"/>
      <c r="D26" s="42"/>
      <c r="E26" s="42"/>
      <c r="F26" s="42"/>
      <c r="G26" s="51"/>
      <c r="H26" s="42"/>
      <c r="I26" s="51"/>
      <c r="J26" s="51" t="s">
        <v>24</v>
      </c>
      <c r="K26" s="51">
        <v>5000</v>
      </c>
      <c r="L26" s="52"/>
      <c r="M26" s="53">
        <v>0</v>
      </c>
      <c r="N26" s="34">
        <f>2800+2800</f>
        <v>5600</v>
      </c>
      <c r="O26" s="54">
        <v>2</v>
      </c>
      <c r="P26" s="36">
        <v>172</v>
      </c>
      <c r="Q26" s="37">
        <v>2800</v>
      </c>
      <c r="R26" s="38">
        <v>216</v>
      </c>
      <c r="S26" s="37">
        <v>2800</v>
      </c>
      <c r="T26" s="37"/>
      <c r="U26" s="37"/>
      <c r="V26" s="39">
        <f t="shared" si="0"/>
        <v>0</v>
      </c>
      <c r="W26" s="5">
        <v>2800</v>
      </c>
      <c r="X26" s="55">
        <f t="shared" si="1"/>
        <v>2800</v>
      </c>
      <c r="Y26" s="37">
        <v>2800</v>
      </c>
      <c r="Z26" s="61">
        <v>374</v>
      </c>
      <c r="AA26" s="62">
        <v>2800</v>
      </c>
      <c r="AB26" s="63"/>
      <c r="AC26" s="62"/>
      <c r="AD26" s="62"/>
      <c r="AE26" s="62"/>
      <c r="AF26" s="62"/>
      <c r="AG26" s="62"/>
      <c r="AH26" s="43">
        <f t="shared" si="2"/>
        <v>0</v>
      </c>
      <c r="AI26" s="37">
        <v>2800</v>
      </c>
      <c r="AJ26" s="39">
        <f t="shared" si="3"/>
        <v>2800</v>
      </c>
      <c r="AK26" s="41">
        <v>428</v>
      </c>
      <c r="AL26" s="37">
        <v>2800</v>
      </c>
      <c r="AM26" s="42"/>
      <c r="AN26" s="37"/>
      <c r="AO26" s="42"/>
      <c r="AP26" s="42"/>
      <c r="AQ26" s="42"/>
      <c r="AR26" s="45"/>
      <c r="AS26" s="39">
        <f t="shared" si="5"/>
        <v>0</v>
      </c>
      <c r="AT26" s="46">
        <v>2800</v>
      </c>
      <c r="AU26" s="44">
        <f t="shared" si="4"/>
        <v>2800</v>
      </c>
      <c r="AV26" s="47">
        <v>505</v>
      </c>
      <c r="AW26" s="37">
        <v>2800</v>
      </c>
      <c r="AX26" s="42"/>
      <c r="AY26" s="37"/>
      <c r="AZ26" s="37">
        <v>2800</v>
      </c>
      <c r="BA26" s="39">
        <v>5600</v>
      </c>
    </row>
    <row r="27" spans="1:53">
      <c r="A27" s="49" t="s">
        <v>51</v>
      </c>
      <c r="B27" s="66"/>
      <c r="C27" s="66"/>
      <c r="D27" s="66"/>
      <c r="E27" s="66"/>
      <c r="F27" s="66"/>
      <c r="G27" s="66"/>
      <c r="H27" s="66"/>
      <c r="I27" s="67"/>
      <c r="J27" s="67" t="s">
        <v>24</v>
      </c>
      <c r="K27" s="67">
        <v>5000</v>
      </c>
      <c r="L27" s="68"/>
      <c r="M27" s="69">
        <v>0</v>
      </c>
      <c r="N27" s="34">
        <f>2800+2800-2800</f>
        <v>2800</v>
      </c>
      <c r="O27" s="54">
        <v>1</v>
      </c>
      <c r="P27" s="36">
        <v>184</v>
      </c>
      <c r="Q27" s="37">
        <v>2800</v>
      </c>
      <c r="R27" s="38"/>
      <c r="S27" s="37"/>
      <c r="T27" s="37"/>
      <c r="U27" s="37"/>
      <c r="V27" s="39">
        <f t="shared" si="0"/>
        <v>0</v>
      </c>
      <c r="W27" s="5">
        <v>2800</v>
      </c>
      <c r="X27" s="55">
        <f t="shared" si="1"/>
        <v>2800</v>
      </c>
      <c r="Y27" s="37">
        <v>2800</v>
      </c>
      <c r="Z27" s="61">
        <v>356</v>
      </c>
      <c r="AA27" s="62">
        <v>2800</v>
      </c>
      <c r="AB27" s="63"/>
      <c r="AC27" s="62"/>
      <c r="AD27" s="62"/>
      <c r="AE27" s="62"/>
      <c r="AF27" s="62"/>
      <c r="AG27" s="62"/>
      <c r="AH27" s="43">
        <f t="shared" si="2"/>
        <v>0</v>
      </c>
      <c r="AI27" s="37">
        <v>2800</v>
      </c>
      <c r="AJ27" s="39">
        <f t="shared" si="3"/>
        <v>2800</v>
      </c>
      <c r="AK27" s="41">
        <v>421</v>
      </c>
      <c r="AL27" s="37">
        <v>2800</v>
      </c>
      <c r="AM27" s="75">
        <v>476</v>
      </c>
      <c r="AN27" s="37">
        <v>2800</v>
      </c>
      <c r="AO27" s="42"/>
      <c r="AP27" s="42"/>
      <c r="AQ27" s="42"/>
      <c r="AR27" s="45"/>
      <c r="AS27" s="39">
        <f t="shared" si="5"/>
        <v>0</v>
      </c>
      <c r="AT27" s="46">
        <v>2800</v>
      </c>
      <c r="AU27" s="44">
        <f t="shared" si="4"/>
        <v>2800</v>
      </c>
      <c r="AV27" s="47">
        <v>547</v>
      </c>
      <c r="AW27" s="37">
        <v>2800</v>
      </c>
      <c r="AX27" s="42"/>
      <c r="AY27" s="37"/>
      <c r="AZ27" s="37">
        <v>0</v>
      </c>
      <c r="BA27" s="39">
        <v>2800</v>
      </c>
    </row>
    <row r="28" spans="1:53">
      <c r="A28" s="49" t="s">
        <v>52</v>
      </c>
      <c r="B28" s="66"/>
      <c r="C28" s="66"/>
      <c r="D28" s="66"/>
      <c r="E28" s="66"/>
      <c r="F28" s="66"/>
      <c r="G28" s="67"/>
      <c r="H28" s="66" t="s">
        <v>23</v>
      </c>
      <c r="I28" s="67">
        <f>5000-2540</f>
        <v>2460</v>
      </c>
      <c r="J28" s="67" t="s">
        <v>24</v>
      </c>
      <c r="K28" s="67">
        <v>5000</v>
      </c>
      <c r="L28" s="68"/>
      <c r="M28" s="69">
        <v>0</v>
      </c>
      <c r="N28" s="34">
        <f>2800+2800-2800</f>
        <v>2800</v>
      </c>
      <c r="O28" s="54">
        <v>1</v>
      </c>
      <c r="P28" s="36"/>
      <c r="Q28" s="37">
        <v>0</v>
      </c>
      <c r="R28" s="38"/>
      <c r="S28" s="37">
        <v>0</v>
      </c>
      <c r="T28" s="37"/>
      <c r="U28" s="37"/>
      <c r="V28" s="39">
        <f t="shared" si="0"/>
        <v>2800</v>
      </c>
      <c r="W28" s="5">
        <v>2800</v>
      </c>
      <c r="X28" s="55">
        <f t="shared" si="1"/>
        <v>5600</v>
      </c>
      <c r="Y28" s="37">
        <v>11200</v>
      </c>
      <c r="Z28" s="61">
        <v>360</v>
      </c>
      <c r="AA28" s="62">
        <v>5600</v>
      </c>
      <c r="AB28" s="63"/>
      <c r="AC28" s="62"/>
      <c r="AD28" s="62"/>
      <c r="AE28" s="62"/>
      <c r="AF28" s="62"/>
      <c r="AG28" s="62"/>
      <c r="AH28" s="43">
        <f t="shared" si="2"/>
        <v>5600</v>
      </c>
      <c r="AI28" s="37">
        <v>2800</v>
      </c>
      <c r="AJ28" s="39">
        <f t="shared" si="3"/>
        <v>8400</v>
      </c>
      <c r="AK28" s="41">
        <v>446</v>
      </c>
      <c r="AL28" s="37">
        <v>2800</v>
      </c>
      <c r="AM28" s="42"/>
      <c r="AN28" s="37"/>
      <c r="AO28" s="42"/>
      <c r="AP28" s="42"/>
      <c r="AQ28" s="42"/>
      <c r="AR28" s="45"/>
      <c r="AS28" s="39">
        <f t="shared" si="5"/>
        <v>5600</v>
      </c>
      <c r="AT28" s="46">
        <v>2800</v>
      </c>
      <c r="AU28" s="44">
        <f t="shared" si="4"/>
        <v>8400</v>
      </c>
      <c r="AV28" s="47">
        <v>500</v>
      </c>
      <c r="AW28" s="37">
        <v>2800</v>
      </c>
      <c r="AX28" s="47">
        <v>540</v>
      </c>
      <c r="AY28" s="37">
        <v>2800</v>
      </c>
      <c r="AZ28" s="37">
        <v>2800</v>
      </c>
      <c r="BA28" s="39">
        <v>2800</v>
      </c>
    </row>
    <row r="29" spans="1:53">
      <c r="A29" s="49" t="s">
        <v>53</v>
      </c>
      <c r="B29" s="42"/>
      <c r="C29" s="42"/>
      <c r="D29" s="42"/>
      <c r="E29" s="42"/>
      <c r="F29" s="42"/>
      <c r="G29" s="51"/>
      <c r="H29" s="42" t="s">
        <v>23</v>
      </c>
      <c r="I29" s="51">
        <v>2540</v>
      </c>
      <c r="J29" s="51" t="s">
        <v>24</v>
      </c>
      <c r="K29" s="51">
        <v>5000</v>
      </c>
      <c r="L29" s="52"/>
      <c r="M29" s="53">
        <v>5000</v>
      </c>
      <c r="N29" s="34">
        <f>5600+2800-5600</f>
        <v>2800</v>
      </c>
      <c r="O29" s="54">
        <v>1</v>
      </c>
      <c r="P29" s="36">
        <v>191</v>
      </c>
      <c r="Q29" s="37">
        <v>2800</v>
      </c>
      <c r="R29" s="38"/>
      <c r="S29" s="37"/>
      <c r="T29" s="37"/>
      <c r="U29" s="37"/>
      <c r="V29" s="39">
        <f t="shared" si="0"/>
        <v>0</v>
      </c>
      <c r="W29" s="5">
        <v>2800</v>
      </c>
      <c r="X29" s="55">
        <f t="shared" si="1"/>
        <v>2800</v>
      </c>
      <c r="Y29" s="37">
        <v>2800</v>
      </c>
      <c r="Z29" s="61">
        <v>381</v>
      </c>
      <c r="AA29" s="62">
        <v>2800</v>
      </c>
      <c r="AB29" s="63"/>
      <c r="AC29" s="62"/>
      <c r="AD29" s="62"/>
      <c r="AE29" s="62"/>
      <c r="AF29" s="62"/>
      <c r="AG29" s="62"/>
      <c r="AH29" s="43">
        <f t="shared" si="2"/>
        <v>0</v>
      </c>
      <c r="AI29" s="37">
        <v>2800</v>
      </c>
      <c r="AJ29" s="39">
        <f t="shared" si="3"/>
        <v>2800</v>
      </c>
      <c r="AK29" s="42"/>
      <c r="AL29" s="37"/>
      <c r="AM29" s="42"/>
      <c r="AN29" s="37"/>
      <c r="AO29" s="42"/>
      <c r="AP29" s="42"/>
      <c r="AQ29" s="42"/>
      <c r="AR29" s="45"/>
      <c r="AS29" s="39">
        <f>AJ29</f>
        <v>2800</v>
      </c>
      <c r="AT29" s="46">
        <v>2800</v>
      </c>
      <c r="AU29" s="44">
        <f t="shared" si="4"/>
        <v>5600</v>
      </c>
      <c r="AV29" s="47">
        <v>531</v>
      </c>
      <c r="AW29" s="37">
        <v>2800</v>
      </c>
      <c r="AX29" s="42"/>
      <c r="AY29" s="37"/>
      <c r="AZ29" s="37">
        <v>2800</v>
      </c>
      <c r="BA29" s="39">
        <v>5600</v>
      </c>
    </row>
    <row r="30" spans="1:53">
      <c r="A30" s="49" t="s">
        <v>54</v>
      </c>
      <c r="B30" s="42"/>
      <c r="C30" s="42"/>
      <c r="D30" s="42"/>
      <c r="E30" s="42"/>
      <c r="F30" s="42"/>
      <c r="G30" s="51"/>
      <c r="H30" s="42" t="s">
        <v>23</v>
      </c>
      <c r="I30" s="51">
        <v>5000</v>
      </c>
      <c r="J30" s="51" t="s">
        <v>24</v>
      </c>
      <c r="K30" s="51">
        <v>5000</v>
      </c>
      <c r="L30" s="52"/>
      <c r="M30" s="53">
        <v>0</v>
      </c>
      <c r="N30" s="34">
        <f>3100+2800-2800</f>
        <v>3100</v>
      </c>
      <c r="O30" s="54">
        <v>1</v>
      </c>
      <c r="P30" s="36">
        <v>182</v>
      </c>
      <c r="Q30" s="37">
        <v>2800</v>
      </c>
      <c r="R30" s="38"/>
      <c r="S30" s="37"/>
      <c r="T30" s="37"/>
      <c r="U30" s="37"/>
      <c r="V30" s="39">
        <f t="shared" si="0"/>
        <v>300</v>
      </c>
      <c r="W30" s="5">
        <v>2800</v>
      </c>
      <c r="X30" s="55">
        <f t="shared" si="1"/>
        <v>3100</v>
      </c>
      <c r="Y30" s="37">
        <v>2800</v>
      </c>
      <c r="Z30" s="61">
        <v>380</v>
      </c>
      <c r="AA30" s="60">
        <v>2800</v>
      </c>
      <c r="AB30" s="63"/>
      <c r="AC30" s="62"/>
      <c r="AD30" s="62"/>
      <c r="AE30" s="62"/>
      <c r="AF30" s="62"/>
      <c r="AG30" s="62"/>
      <c r="AH30" s="43">
        <f t="shared" si="2"/>
        <v>0</v>
      </c>
      <c r="AI30" s="37">
        <v>2800</v>
      </c>
      <c r="AJ30" s="39">
        <f t="shared" si="3"/>
        <v>2800</v>
      </c>
      <c r="AK30" s="41">
        <v>457</v>
      </c>
      <c r="AL30" s="37">
        <v>2800</v>
      </c>
      <c r="AM30" s="42"/>
      <c r="AN30" s="37"/>
      <c r="AO30" s="42"/>
      <c r="AP30" s="42"/>
      <c r="AQ30" s="42"/>
      <c r="AR30" s="45"/>
      <c r="AS30" s="39">
        <f>AJ30-AL30</f>
        <v>0</v>
      </c>
      <c r="AT30" s="46">
        <v>2800</v>
      </c>
      <c r="AU30" s="44">
        <f t="shared" si="4"/>
        <v>2800</v>
      </c>
      <c r="AV30" s="47">
        <v>530</v>
      </c>
      <c r="AW30" s="37">
        <v>2800</v>
      </c>
      <c r="AX30" s="42"/>
      <c r="AY30" s="37"/>
      <c r="AZ30" s="37">
        <v>2800</v>
      </c>
      <c r="BA30" s="39">
        <v>5600</v>
      </c>
    </row>
    <row r="31" spans="1:53">
      <c r="A31" s="49" t="s">
        <v>55</v>
      </c>
      <c r="B31" s="42"/>
      <c r="C31" s="42"/>
      <c r="D31" s="42"/>
      <c r="E31" s="42"/>
      <c r="F31" s="42"/>
      <c r="G31" s="42"/>
      <c r="H31" s="42"/>
      <c r="I31" s="51"/>
      <c r="J31" s="51" t="s">
        <v>24</v>
      </c>
      <c r="K31" s="51">
        <v>5000</v>
      </c>
      <c r="L31" s="52"/>
      <c r="M31" s="53">
        <v>0</v>
      </c>
      <c r="N31" s="34">
        <f>2800+600-600</f>
        <v>2800</v>
      </c>
      <c r="O31" s="54">
        <v>1</v>
      </c>
      <c r="P31" s="36">
        <v>188</v>
      </c>
      <c r="Q31" s="37">
        <v>2800</v>
      </c>
      <c r="R31" s="38"/>
      <c r="S31" s="37"/>
      <c r="T31" s="37"/>
      <c r="U31" s="37"/>
      <c r="V31" s="39">
        <f t="shared" si="0"/>
        <v>0</v>
      </c>
      <c r="W31" s="5">
        <v>2800</v>
      </c>
      <c r="X31" s="55">
        <f t="shared" si="1"/>
        <v>2800</v>
      </c>
      <c r="Y31" s="37">
        <v>2800</v>
      </c>
      <c r="Z31" s="61">
        <v>351</v>
      </c>
      <c r="AA31" s="62">
        <v>2800</v>
      </c>
      <c r="AB31" s="41">
        <v>412</v>
      </c>
      <c r="AC31" s="62">
        <v>2800</v>
      </c>
      <c r="AD31" s="62"/>
      <c r="AE31" s="62"/>
      <c r="AF31" s="62"/>
      <c r="AG31" s="62"/>
      <c r="AH31" s="43">
        <f t="shared" si="2"/>
        <v>-2800</v>
      </c>
      <c r="AI31" s="37">
        <v>2800</v>
      </c>
      <c r="AJ31" s="39">
        <f t="shared" si="3"/>
        <v>0</v>
      </c>
      <c r="AK31" s="47">
        <v>468</v>
      </c>
      <c r="AL31" s="37">
        <v>2800</v>
      </c>
      <c r="AM31" s="42"/>
      <c r="AN31" s="37"/>
      <c r="AO31" s="42"/>
      <c r="AP31" s="42"/>
      <c r="AQ31" s="42"/>
      <c r="AR31" s="45"/>
      <c r="AS31" s="39">
        <v>-2800</v>
      </c>
      <c r="AT31" s="46">
        <v>2800</v>
      </c>
      <c r="AU31" s="44">
        <f t="shared" si="4"/>
        <v>0</v>
      </c>
      <c r="AV31" s="47">
        <v>546</v>
      </c>
      <c r="AW31" s="37">
        <v>2800</v>
      </c>
      <c r="AX31" s="42"/>
      <c r="AY31" s="37"/>
      <c r="AZ31" s="37">
        <v>0</v>
      </c>
      <c r="BA31" s="37">
        <v>0</v>
      </c>
    </row>
    <row r="32" spans="1:53">
      <c r="A32" s="49" t="s">
        <v>56</v>
      </c>
      <c r="B32" s="42"/>
      <c r="C32" s="42"/>
      <c r="D32" s="42"/>
      <c r="E32" s="42"/>
      <c r="F32" s="42"/>
      <c r="G32" s="51"/>
      <c r="H32" s="42"/>
      <c r="I32" s="51"/>
      <c r="J32" s="51" t="s">
        <v>24</v>
      </c>
      <c r="K32" s="51">
        <v>5000</v>
      </c>
      <c r="L32" s="52"/>
      <c r="M32" s="53">
        <v>0</v>
      </c>
      <c r="N32" s="34">
        <f>3060+2800-3060</f>
        <v>2800</v>
      </c>
      <c r="O32" s="54">
        <v>1</v>
      </c>
      <c r="P32" s="36">
        <v>203</v>
      </c>
      <c r="Q32" s="37">
        <v>2800</v>
      </c>
      <c r="R32" s="38"/>
      <c r="S32" s="37"/>
      <c r="T32" s="37"/>
      <c r="U32" s="37"/>
      <c r="V32" s="39">
        <f t="shared" si="0"/>
        <v>0</v>
      </c>
      <c r="W32" s="5">
        <v>2800</v>
      </c>
      <c r="X32" s="55">
        <f t="shared" si="1"/>
        <v>2800</v>
      </c>
      <c r="Y32" s="37">
        <v>2800</v>
      </c>
      <c r="Z32" s="61">
        <v>375</v>
      </c>
      <c r="AA32" s="62">
        <v>2800</v>
      </c>
      <c r="AB32" s="63"/>
      <c r="AC32" s="62"/>
      <c r="AD32" s="62"/>
      <c r="AE32" s="62"/>
      <c r="AF32" s="62"/>
      <c r="AG32" s="62"/>
      <c r="AH32" s="43">
        <f t="shared" si="2"/>
        <v>0</v>
      </c>
      <c r="AI32" s="37">
        <v>2800</v>
      </c>
      <c r="AJ32" s="39">
        <f t="shared" si="3"/>
        <v>2800</v>
      </c>
      <c r="AK32" s="41">
        <v>444</v>
      </c>
      <c r="AL32" s="37">
        <v>2800</v>
      </c>
      <c r="AM32" s="42"/>
      <c r="AN32" s="37"/>
      <c r="AO32" s="42"/>
      <c r="AP32" s="42"/>
      <c r="AQ32" s="42"/>
      <c r="AR32" s="45"/>
      <c r="AS32" s="39">
        <f>AJ32-AL32</f>
        <v>0</v>
      </c>
      <c r="AT32" s="46">
        <v>2800</v>
      </c>
      <c r="AU32" s="44">
        <f t="shared" si="4"/>
        <v>2800</v>
      </c>
      <c r="AV32" s="47">
        <v>513</v>
      </c>
      <c r="AW32" s="37">
        <v>2800</v>
      </c>
      <c r="AX32" s="47">
        <v>541</v>
      </c>
      <c r="AY32" s="37">
        <v>2800</v>
      </c>
      <c r="AZ32" s="37">
        <v>0</v>
      </c>
      <c r="BA32" s="39">
        <v>2800</v>
      </c>
    </row>
    <row r="33" spans="1:54">
      <c r="A33" s="49" t="s">
        <v>57</v>
      </c>
      <c r="B33" s="42"/>
      <c r="C33" s="42"/>
      <c r="D33" s="42"/>
      <c r="E33" s="42"/>
      <c r="F33" s="42"/>
      <c r="G33" s="51"/>
      <c r="H33" s="42"/>
      <c r="I33" s="51"/>
      <c r="J33" s="51" t="s">
        <v>24</v>
      </c>
      <c r="K33" s="51">
        <v>5000</v>
      </c>
      <c r="L33" s="52"/>
      <c r="M33" s="53">
        <v>0</v>
      </c>
      <c r="N33" s="34">
        <f>2800+2800-2800</f>
        <v>2800</v>
      </c>
      <c r="O33" s="54">
        <v>1</v>
      </c>
      <c r="P33" s="36">
        <v>202</v>
      </c>
      <c r="Q33" s="37">
        <v>2800</v>
      </c>
      <c r="R33" s="38"/>
      <c r="S33" s="37"/>
      <c r="T33" s="37"/>
      <c r="U33" s="37"/>
      <c r="V33" s="39">
        <f t="shared" si="0"/>
        <v>0</v>
      </c>
      <c r="W33" s="5">
        <v>2800</v>
      </c>
      <c r="X33" s="55">
        <f t="shared" si="1"/>
        <v>2800</v>
      </c>
      <c r="Y33" s="37">
        <v>2800</v>
      </c>
      <c r="Z33" s="61">
        <v>359</v>
      </c>
      <c r="AA33" s="62">
        <v>2800</v>
      </c>
      <c r="AB33" s="41">
        <v>413</v>
      </c>
      <c r="AC33" s="62">
        <v>2800</v>
      </c>
      <c r="AD33" s="62"/>
      <c r="AE33" s="62"/>
      <c r="AF33" s="62"/>
      <c r="AG33" s="62"/>
      <c r="AH33" s="43">
        <f t="shared" si="2"/>
        <v>-2800</v>
      </c>
      <c r="AI33" s="37">
        <v>2800</v>
      </c>
      <c r="AJ33" s="39">
        <f t="shared" si="3"/>
        <v>0</v>
      </c>
      <c r="AK33" s="42"/>
      <c r="AL33" s="37"/>
      <c r="AM33" s="42"/>
      <c r="AN33" s="37"/>
      <c r="AO33" s="42"/>
      <c r="AP33" s="42"/>
      <c r="AQ33" s="42"/>
      <c r="AR33" s="45"/>
      <c r="AS33" s="39">
        <f>AJ33</f>
        <v>0</v>
      </c>
      <c r="AT33" s="46">
        <v>2800</v>
      </c>
      <c r="AU33" s="44">
        <f t="shared" si="4"/>
        <v>2800</v>
      </c>
      <c r="AV33" s="47">
        <v>490</v>
      </c>
      <c r="AW33" s="37">
        <v>2800</v>
      </c>
      <c r="AX33" s="42"/>
      <c r="AY33" s="37"/>
      <c r="AZ33" s="37">
        <v>2800</v>
      </c>
      <c r="BA33" s="39">
        <v>0</v>
      </c>
    </row>
    <row r="34" spans="1:54">
      <c r="A34" s="49" t="s">
        <v>58</v>
      </c>
      <c r="B34" s="42"/>
      <c r="C34" s="42"/>
      <c r="D34" s="42"/>
      <c r="E34" s="42"/>
      <c r="F34" s="42"/>
      <c r="G34" s="42"/>
      <c r="H34" s="42"/>
      <c r="I34" s="51"/>
      <c r="J34" s="51" t="s">
        <v>24</v>
      </c>
      <c r="K34" s="51">
        <v>5000</v>
      </c>
      <c r="L34" s="52"/>
      <c r="M34" s="53">
        <v>0</v>
      </c>
      <c r="N34" s="34">
        <f>2800+2800-2800</f>
        <v>2800</v>
      </c>
      <c r="O34" s="54">
        <v>1</v>
      </c>
      <c r="P34" s="36"/>
      <c r="Q34" s="37">
        <v>0</v>
      </c>
      <c r="R34" s="38"/>
      <c r="S34" s="37"/>
      <c r="T34" s="37"/>
      <c r="U34" s="37"/>
      <c r="V34" s="39">
        <f t="shared" si="0"/>
        <v>2800</v>
      </c>
      <c r="W34" s="5">
        <v>2800</v>
      </c>
      <c r="X34" s="55">
        <f t="shared" si="1"/>
        <v>5600</v>
      </c>
      <c r="Y34" s="37">
        <v>2800</v>
      </c>
      <c r="Z34" s="61">
        <v>345</v>
      </c>
      <c r="AA34" s="62">
        <v>2800</v>
      </c>
      <c r="AB34" s="63"/>
      <c r="AC34" s="62"/>
      <c r="AD34" s="62"/>
      <c r="AE34" s="62"/>
      <c r="AF34" s="62"/>
      <c r="AG34" s="62"/>
      <c r="AH34" s="43">
        <f t="shared" si="2"/>
        <v>0</v>
      </c>
      <c r="AI34" s="37">
        <v>2800</v>
      </c>
      <c r="AJ34" s="39">
        <f t="shared" si="3"/>
        <v>2800</v>
      </c>
      <c r="AK34" s="41">
        <v>434</v>
      </c>
      <c r="AL34" s="37">
        <v>2800</v>
      </c>
      <c r="AM34" s="42"/>
      <c r="AN34" s="37"/>
      <c r="AO34" s="42"/>
      <c r="AP34" s="42"/>
      <c r="AQ34" s="42"/>
      <c r="AR34" s="45"/>
      <c r="AS34" s="39">
        <f>AJ34-AL34</f>
        <v>0</v>
      </c>
      <c r="AT34" s="46">
        <v>2800</v>
      </c>
      <c r="AU34" s="44">
        <f t="shared" si="4"/>
        <v>2800</v>
      </c>
      <c r="AV34" s="47">
        <v>499</v>
      </c>
      <c r="AW34" s="37">
        <v>2800</v>
      </c>
      <c r="AX34" s="42"/>
      <c r="AY34" s="37"/>
      <c r="AZ34" s="37">
        <v>2800</v>
      </c>
      <c r="BA34" s="39">
        <v>0</v>
      </c>
    </row>
    <row r="35" spans="1:54">
      <c r="A35" s="49" t="s">
        <v>59</v>
      </c>
      <c r="B35" s="42"/>
      <c r="C35" s="42"/>
      <c r="D35" s="42"/>
      <c r="E35" s="42"/>
      <c r="F35" s="42"/>
      <c r="G35" s="51"/>
      <c r="H35" s="42"/>
      <c r="I35" s="51"/>
      <c r="J35" s="51" t="s">
        <v>24</v>
      </c>
      <c r="K35" s="51">
        <v>5000</v>
      </c>
      <c r="L35" s="52"/>
      <c r="M35" s="53">
        <v>0</v>
      </c>
      <c r="N35" s="34">
        <v>2800</v>
      </c>
      <c r="O35" s="54">
        <v>1</v>
      </c>
      <c r="P35" s="36">
        <v>183</v>
      </c>
      <c r="Q35" s="37">
        <v>2800</v>
      </c>
      <c r="R35" s="38"/>
      <c r="S35" s="37"/>
      <c r="T35" s="37"/>
      <c r="U35" s="37"/>
      <c r="V35" s="39">
        <f t="shared" si="0"/>
        <v>0</v>
      </c>
      <c r="W35" s="5">
        <v>2800</v>
      </c>
      <c r="X35" s="55">
        <f t="shared" si="1"/>
        <v>2800</v>
      </c>
      <c r="Y35" s="37">
        <v>2800</v>
      </c>
      <c r="Z35" s="61">
        <v>355</v>
      </c>
      <c r="AA35" s="62">
        <v>2800</v>
      </c>
      <c r="AB35" s="63"/>
      <c r="AC35" s="62"/>
      <c r="AD35" s="62"/>
      <c r="AE35" s="62"/>
      <c r="AF35" s="62"/>
      <c r="AG35" s="62"/>
      <c r="AH35" s="43">
        <f t="shared" si="2"/>
        <v>0</v>
      </c>
      <c r="AI35" s="37">
        <v>2800</v>
      </c>
      <c r="AJ35" s="39">
        <f t="shared" si="3"/>
        <v>2800</v>
      </c>
      <c r="AK35" s="41">
        <v>419</v>
      </c>
      <c r="AL35" s="37">
        <v>2800</v>
      </c>
      <c r="AM35" s="42"/>
      <c r="AN35" s="37"/>
      <c r="AO35" s="42"/>
      <c r="AP35" s="42"/>
      <c r="AQ35" s="42"/>
      <c r="AR35" s="45"/>
      <c r="AS35" s="39">
        <f>AJ35-AL35</f>
        <v>0</v>
      </c>
      <c r="AT35" s="46">
        <v>2800</v>
      </c>
      <c r="AU35" s="44">
        <f t="shared" si="4"/>
        <v>2800</v>
      </c>
      <c r="AV35" s="47">
        <v>486</v>
      </c>
      <c r="AW35" s="37">
        <v>2800</v>
      </c>
      <c r="AX35" s="42"/>
      <c r="AY35" s="37"/>
      <c r="AZ35" s="37">
        <v>2800</v>
      </c>
      <c r="BA35" s="39">
        <v>2800</v>
      </c>
    </row>
    <row r="36" spans="1:54" ht="15.75" thickBot="1">
      <c r="A36" s="63" t="s">
        <v>60</v>
      </c>
      <c r="B36" s="78"/>
      <c r="C36" s="78"/>
      <c r="D36" s="78"/>
      <c r="E36" s="78"/>
      <c r="F36" s="78"/>
      <c r="G36" s="78"/>
      <c r="H36" s="78"/>
      <c r="I36" s="79"/>
      <c r="J36" s="79"/>
      <c r="K36" s="79"/>
      <c r="L36" s="80"/>
      <c r="M36" s="81">
        <f>K36</f>
        <v>0</v>
      </c>
      <c r="N36" s="34">
        <f>2800-2800</f>
        <v>0</v>
      </c>
      <c r="O36" s="82">
        <v>0</v>
      </c>
      <c r="P36" s="36"/>
      <c r="Q36" s="37">
        <v>0</v>
      </c>
      <c r="R36" s="38"/>
      <c r="S36" s="37"/>
      <c r="T36" s="37"/>
      <c r="U36" s="37"/>
      <c r="V36" s="39">
        <f t="shared" si="0"/>
        <v>0</v>
      </c>
      <c r="W36" s="5">
        <v>2800</v>
      </c>
      <c r="X36" s="83">
        <f t="shared" si="1"/>
        <v>2800</v>
      </c>
      <c r="Y36" s="37">
        <v>2800</v>
      </c>
      <c r="Z36" s="61">
        <v>349</v>
      </c>
      <c r="AA36" s="37">
        <v>2800</v>
      </c>
      <c r="AB36" s="42"/>
      <c r="AC36" s="37"/>
      <c r="AD36" s="37"/>
      <c r="AE36" s="37"/>
      <c r="AF36" s="37"/>
      <c r="AG36" s="37"/>
      <c r="AH36" s="43">
        <f t="shared" si="2"/>
        <v>0</v>
      </c>
      <c r="AI36" s="37">
        <v>2800</v>
      </c>
      <c r="AJ36" s="39">
        <f t="shared" si="3"/>
        <v>2800</v>
      </c>
      <c r="AK36" s="61">
        <v>430</v>
      </c>
      <c r="AL36" s="37">
        <v>2800</v>
      </c>
      <c r="AM36" s="42"/>
      <c r="AN36" s="37"/>
      <c r="AO36" s="42"/>
      <c r="AP36" s="42"/>
      <c r="AQ36" s="42"/>
      <c r="AR36" s="45"/>
      <c r="AS36" s="39">
        <f>AJ36-AL36</f>
        <v>0</v>
      </c>
      <c r="AT36" s="46">
        <v>2800</v>
      </c>
      <c r="AU36" s="44">
        <f t="shared" si="4"/>
        <v>2800</v>
      </c>
      <c r="AV36" s="84">
        <v>487</v>
      </c>
      <c r="AW36" s="37">
        <v>2800</v>
      </c>
      <c r="AX36" s="84">
        <v>543</v>
      </c>
      <c r="AY36" s="37">
        <v>2800</v>
      </c>
      <c r="AZ36" s="37">
        <v>0</v>
      </c>
      <c r="BA36" s="39">
        <v>2800</v>
      </c>
      <c r="BB36" t="s">
        <v>66</v>
      </c>
    </row>
    <row r="37" spans="1:54" ht="15.75" thickBot="1">
      <c r="A37" s="85"/>
      <c r="B37" s="86"/>
      <c r="C37" s="87"/>
      <c r="D37" s="87"/>
      <c r="E37" s="87"/>
      <c r="F37" s="87"/>
      <c r="G37" s="87"/>
      <c r="H37" s="87"/>
      <c r="I37" s="87"/>
      <c r="J37" s="87"/>
      <c r="K37" s="88"/>
      <c r="L37" s="87"/>
      <c r="M37" s="89">
        <f>SUM(M5:M36)</f>
        <v>244249</v>
      </c>
      <c r="N37" s="90">
        <f>SUM(N5:N36)</f>
        <v>346599</v>
      </c>
      <c r="O37" s="3"/>
      <c r="P37" s="4"/>
      <c r="Q37" s="90">
        <f>SUM(Q5:Q36)</f>
        <v>71400.26999999999</v>
      </c>
      <c r="S37" s="90">
        <f>SUM(S5:S36)</f>
        <v>21860.27</v>
      </c>
      <c r="U37" s="90">
        <f>SUM(U5:U36)</f>
        <v>2800</v>
      </c>
      <c r="V37" s="90">
        <f>SUM(V5:V36)</f>
        <v>250538.46</v>
      </c>
      <c r="W37" s="91">
        <f>SUM(W5:W36)</f>
        <v>89600</v>
      </c>
      <c r="X37" s="92">
        <f>SUM(X5:X36)</f>
        <v>340138.46</v>
      </c>
      <c r="Y37" s="93">
        <f>SUM(Y5:Y36)</f>
        <v>384898.46</v>
      </c>
      <c r="AA37" s="94">
        <f>SUM(AA5:AA36)</f>
        <v>78500</v>
      </c>
      <c r="AC37" s="5">
        <f>SUM(AC5:AC36)</f>
        <v>22400</v>
      </c>
      <c r="AD37" s="5"/>
      <c r="AE37" s="5">
        <f>SUM(AE5:AE36)</f>
        <v>18000</v>
      </c>
      <c r="AF37" s="5"/>
      <c r="AG37" s="5">
        <f>SUM(AG5:AG36)</f>
        <v>2800</v>
      </c>
      <c r="AH37" s="95">
        <f>SUM(AH5:AH36)</f>
        <v>266078.45999999996</v>
      </c>
      <c r="AI37" s="5"/>
      <c r="AJ37" s="94">
        <f>SUM(AJ5:AJ36)</f>
        <v>352878.46</v>
      </c>
      <c r="AL37" s="5">
        <f>SUM(AL5:AL36)</f>
        <v>66800</v>
      </c>
      <c r="AN37" s="5">
        <f>SUM(AN5:AN36)</f>
        <v>18200</v>
      </c>
      <c r="AP37" s="5">
        <f>SUM(AP5:AP36)</f>
        <v>5000</v>
      </c>
      <c r="AQ37" s="5"/>
      <c r="AR37" s="5">
        <f>SUM(AR5:AR36)</f>
        <v>2800</v>
      </c>
      <c r="AS37" s="5">
        <f t="shared" ref="AS37:AW37" si="6">SUM(AS5:AS36)</f>
        <v>262878.45999999996</v>
      </c>
      <c r="AT37" s="5">
        <f t="shared" si="6"/>
        <v>89600</v>
      </c>
      <c r="AU37" s="96">
        <f t="shared" si="6"/>
        <v>352479</v>
      </c>
      <c r="AV37" s="6"/>
      <c r="AW37" s="6">
        <f t="shared" si="6"/>
        <v>95300</v>
      </c>
      <c r="AY37" s="6">
        <f>SUM(AY5:AY36)</f>
        <v>14000</v>
      </c>
      <c r="AZ37" s="94">
        <f>SUM(AZ5:AZ36)</f>
        <v>78400</v>
      </c>
      <c r="BA37" s="97">
        <f>SUM(BA5:BA36)</f>
        <v>351379</v>
      </c>
    </row>
    <row r="38" spans="1:54">
      <c r="A38" s="98"/>
      <c r="B38" s="99"/>
      <c r="C38" s="99"/>
      <c r="D38" s="99"/>
      <c r="E38" s="99"/>
      <c r="F38" s="99"/>
      <c r="G38" s="99"/>
      <c r="H38" s="99"/>
      <c r="I38" s="99"/>
      <c r="J38" s="99"/>
      <c r="K38" s="99"/>
      <c r="L38" s="99"/>
      <c r="M38" s="100"/>
      <c r="N38" s="101"/>
      <c r="O38" s="102"/>
      <c r="P38" s="102"/>
      <c r="AT38" s="94"/>
      <c r="AW38" s="94"/>
      <c r="AX38" s="94">
        <f>AW37+AY37</f>
        <v>109300</v>
      </c>
    </row>
    <row r="39" spans="1:54">
      <c r="A39" s="103"/>
      <c r="B39" s="104"/>
      <c r="C39" s="104"/>
      <c r="D39" s="104"/>
      <c r="E39" s="104"/>
      <c r="F39" s="104"/>
      <c r="G39" s="104"/>
      <c r="H39" s="104"/>
      <c r="I39" s="104"/>
      <c r="J39" s="104"/>
      <c r="K39" s="104"/>
      <c r="L39" s="104"/>
      <c r="M39" s="104"/>
      <c r="N39" s="3"/>
      <c r="O39" s="3"/>
      <c r="P39" s="4"/>
      <c r="AD39" s="94"/>
      <c r="AM39" s="94"/>
      <c r="AT39" s="94"/>
      <c r="AW39" s="94"/>
      <c r="AX39" s="94"/>
    </row>
    <row r="40" spans="1:54">
      <c r="A40" s="105"/>
      <c r="AC40" s="94"/>
      <c r="AD40" s="94"/>
      <c r="AE40" s="94"/>
      <c r="AF40" s="94"/>
      <c r="AG40" s="94"/>
      <c r="AN40" s="94">
        <f>AL37+AN37+AP37+AR37</f>
        <v>92800</v>
      </c>
      <c r="AT40" s="94"/>
      <c r="AW40" s="94"/>
      <c r="AX40" s="94">
        <f>+'[1]Cobranza motos'!AC21</f>
        <v>1000</v>
      </c>
    </row>
    <row r="41" spans="1:54">
      <c r="A41" s="105"/>
      <c r="AD41" s="94"/>
      <c r="AM41" s="94"/>
      <c r="AT41" s="5"/>
      <c r="AW41" s="94"/>
      <c r="AX41" s="94">
        <f>SUM(AX38:AX40)</f>
        <v>110300</v>
      </c>
    </row>
    <row r="42" spans="1:54">
      <c r="AD42" s="94"/>
      <c r="AE42" s="94"/>
      <c r="AF42" s="94"/>
      <c r="AG42" s="94"/>
      <c r="AW42" s="94"/>
      <c r="AX42" s="5">
        <v>750</v>
      </c>
      <c r="AY42" t="s">
        <v>61</v>
      </c>
    </row>
    <row r="43" spans="1:54">
      <c r="AD43" s="94"/>
      <c r="AE43" s="94"/>
      <c r="AF43" s="94"/>
      <c r="AG43" s="94"/>
      <c r="AT43" s="94"/>
      <c r="AX43" s="94">
        <f>SUM(AX41:AX42)</f>
        <v>111050</v>
      </c>
    </row>
    <row r="44" spans="1:54">
      <c r="AD44" s="94"/>
      <c r="AX44" s="5"/>
      <c r="AY44" t="s">
        <v>62</v>
      </c>
    </row>
    <row r="46" spans="1:54">
      <c r="AD46" s="94"/>
    </row>
    <row r="1600" spans="30:30">
      <c r="AD1600" t="s">
        <v>63</v>
      </c>
    </row>
  </sheetData>
  <pageMargins left="0.70866141732283472" right="0.70866141732283472" top="0.74803149606299213" bottom="0.74803149606299213" header="0.31496062992125984" footer="0.31496062992125984"/>
  <pageSetup scale="83" orientation="landscape" horizontalDpi="4294967292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Cobranza mtto</vt:lpstr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Admontoreo2</dc:creator>
  <cp:lastModifiedBy>Admontoreo2</cp:lastModifiedBy>
  <dcterms:created xsi:type="dcterms:W3CDTF">2012-04-10T19:46:17Z</dcterms:created>
  <dcterms:modified xsi:type="dcterms:W3CDTF">2012-07-04T17:05:54Z</dcterms:modified>
</cp:coreProperties>
</file>