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35" windowHeight="8100" firstSheet="1" activeTab="1"/>
  </bookViews>
  <sheets>
    <sheet name="RELACION RECIBOS" sheetId="2" r:id="rId1"/>
    <sheet name="Cobranza mtto" sheetId="4" r:id="rId2"/>
    <sheet name="Hoja1" sheetId="9" r:id="rId3"/>
  </sheets>
  <definedNames>
    <definedName name="_xlnm._FilterDatabase" localSheetId="0" hidden="1">'RELACION RECIBOS'!$A$5:$K$72</definedName>
  </definedNames>
  <calcPr calcId="124519"/>
</workbook>
</file>

<file path=xl/calcChain.xml><?xml version="1.0" encoding="utf-8"?>
<calcChain xmlns="http://schemas.openxmlformats.org/spreadsheetml/2006/main">
  <c r="AC5" i="4"/>
  <c r="AC37"/>
  <c r="AB22"/>
  <c r="AE11"/>
  <c r="AC36"/>
  <c r="AC35"/>
  <c r="AC34"/>
  <c r="AC33"/>
  <c r="AC32"/>
  <c r="AC31"/>
  <c r="AC29"/>
  <c r="AC28"/>
  <c r="AC27"/>
  <c r="AC26"/>
  <c r="AC25"/>
  <c r="AC24"/>
  <c r="AC23"/>
  <c r="AC21"/>
  <c r="AC19"/>
  <c r="AC18"/>
  <c r="AC17"/>
  <c r="AC16"/>
  <c r="AC15"/>
  <c r="AC14"/>
  <c r="AC13"/>
  <c r="AC12"/>
  <c r="AC10"/>
  <c r="AC9"/>
  <c r="AC8"/>
  <c r="AC7"/>
  <c r="AC6"/>
  <c r="G73" i="2" l="1"/>
  <c r="G71"/>
  <c r="W37" i="4" l="1"/>
  <c r="X28"/>
  <c r="X29"/>
  <c r="X30"/>
  <c r="X31"/>
  <c r="X32"/>
  <c r="X33"/>
  <c r="X34"/>
  <c r="X35"/>
  <c r="X36"/>
  <c r="X6"/>
  <c r="X7"/>
  <c r="X8"/>
  <c r="X9"/>
  <c r="X10"/>
  <c r="X11"/>
  <c r="X12"/>
  <c r="X13"/>
  <c r="X14"/>
  <c r="X15"/>
  <c r="X16"/>
  <c r="X17"/>
  <c r="X18"/>
  <c r="X19"/>
  <c r="X21"/>
  <c r="X22"/>
  <c r="X24"/>
  <c r="X25"/>
  <c r="X26"/>
  <c r="X27"/>
  <c r="X5"/>
  <c r="V36"/>
  <c r="V35"/>
  <c r="V34"/>
  <c r="V33"/>
  <c r="V32"/>
  <c r="V31"/>
  <c r="V30"/>
  <c r="V29"/>
  <c r="V28"/>
  <c r="V27"/>
  <c r="V26"/>
  <c r="V25"/>
  <c r="V24"/>
  <c r="V23"/>
  <c r="X23" s="1"/>
  <c r="V22"/>
  <c r="V21"/>
  <c r="V20"/>
  <c r="X20" s="1"/>
  <c r="V19"/>
  <c r="V18"/>
  <c r="V17"/>
  <c r="V16"/>
  <c r="V15"/>
  <c r="V14"/>
  <c r="V13"/>
  <c r="V12"/>
  <c r="V11"/>
  <c r="V10"/>
  <c r="V9"/>
  <c r="V8"/>
  <c r="V7"/>
  <c r="V6"/>
  <c r="V5"/>
  <c r="U37"/>
  <c r="S37"/>
  <c r="X37" l="1"/>
  <c r="Q37"/>
  <c r="N36"/>
  <c r="M36"/>
  <c r="N34"/>
  <c r="N33"/>
  <c r="N32"/>
  <c r="N31"/>
  <c r="N30"/>
  <c r="N29"/>
  <c r="N28"/>
  <c r="I28"/>
  <c r="N27"/>
  <c r="N26"/>
  <c r="N25"/>
  <c r="N24"/>
  <c r="N23"/>
  <c r="N22"/>
  <c r="N21"/>
  <c r="N20"/>
  <c r="N19"/>
  <c r="C19"/>
  <c r="N18"/>
  <c r="N17"/>
  <c r="N16"/>
  <c r="M16"/>
  <c r="N15"/>
  <c r="N14"/>
  <c r="N13"/>
  <c r="M13"/>
  <c r="N12"/>
  <c r="N11"/>
  <c r="N10"/>
  <c r="N9"/>
  <c r="N8"/>
  <c r="C8"/>
  <c r="N7"/>
  <c r="N6"/>
  <c r="N5"/>
  <c r="N37" s="1"/>
  <c r="M5"/>
  <c r="M37" s="1"/>
  <c r="V37" l="1"/>
</calcChain>
</file>

<file path=xl/comments1.xml><?xml version="1.0" encoding="utf-8"?>
<comments xmlns="http://schemas.openxmlformats.org/spreadsheetml/2006/main">
  <authors>
    <author>Mayra</author>
  </authors>
  <commentList>
    <comment ref="G22" authorId="0">
      <text>
        <r>
          <rPr>
            <b/>
            <sz val="8"/>
            <color indexed="81"/>
            <rFont val="Tahoma"/>
            <family val="2"/>
          </rPr>
          <t>Mayra:</t>
        </r>
        <r>
          <rPr>
            <sz val="8"/>
            <color indexed="81"/>
            <rFont val="Tahoma"/>
            <family val="2"/>
          </rPr>
          <t xml:space="preserve">
DEVOLUCION Y REPOSICION DEL MISMO
</t>
        </r>
      </text>
    </comment>
    <comment ref="G31" authorId="0">
      <text>
        <r>
          <rPr>
            <b/>
            <sz val="8"/>
            <color indexed="81"/>
            <rFont val="Tahoma"/>
            <charset val="1"/>
          </rPr>
          <t>Mayra:</t>
        </r>
        <r>
          <rPr>
            <sz val="8"/>
            <color indexed="81"/>
            <rFont val="Tahoma"/>
            <charset val="1"/>
          </rPr>
          <t xml:space="preserve">
REBOTADO
</t>
        </r>
      </text>
    </comment>
  </commentList>
</comments>
</file>

<file path=xl/comments2.xml><?xml version="1.0" encoding="utf-8"?>
<comments xmlns="http://schemas.openxmlformats.org/spreadsheetml/2006/main">
  <authors>
    <author>Mayra</author>
  </authors>
  <commentList>
    <comment ref="Q20" authorId="0">
      <text>
        <r>
          <rPr>
            <b/>
            <sz val="8"/>
            <color indexed="81"/>
            <rFont val="Tahoma"/>
            <charset val="1"/>
          </rPr>
          <t>Mayra:</t>
        </r>
        <r>
          <rPr>
            <sz val="8"/>
            <color indexed="81"/>
            <rFont val="Tahoma"/>
            <charset val="1"/>
          </rPr>
          <t xml:space="preserve">
REBOTADO</t>
        </r>
      </text>
    </comment>
  </commentList>
</comments>
</file>

<file path=xl/sharedStrings.xml><?xml version="1.0" encoding="utf-8"?>
<sst xmlns="http://schemas.openxmlformats.org/spreadsheetml/2006/main" count="452" uniqueCount="160">
  <si>
    <t xml:space="preserve">                                                                 ADEUDOS  DEL PAGO DE MANTENIMIENTO</t>
  </si>
  <si>
    <t>TORRE</t>
  </si>
  <si>
    <t>TOTAL</t>
  </si>
  <si>
    <t>TOTAL MESE ADEUDO</t>
  </si>
  <si>
    <t>Buenos Aires</t>
  </si>
  <si>
    <t>ADEUDO ANTERIOR</t>
  </si>
  <si>
    <t>Mayo</t>
  </si>
  <si>
    <t>Junio</t>
  </si>
  <si>
    <t>El Cairo</t>
  </si>
  <si>
    <t>Feb-Jun 2010</t>
  </si>
  <si>
    <t>Honolulu</t>
  </si>
  <si>
    <t>Guatemala</t>
  </si>
  <si>
    <t xml:space="preserve"> Ene, Feb</t>
  </si>
  <si>
    <t>Marzo</t>
  </si>
  <si>
    <t xml:space="preserve">Abril </t>
  </si>
  <si>
    <t>Tunez</t>
  </si>
  <si>
    <t>Hamburgo</t>
  </si>
  <si>
    <t>Ankara</t>
  </si>
  <si>
    <t>Asuncion</t>
  </si>
  <si>
    <t>Bogota</t>
  </si>
  <si>
    <t>Nueva York</t>
  </si>
  <si>
    <t>Singapur</t>
  </si>
  <si>
    <t>Sofia</t>
  </si>
  <si>
    <t>Cabo</t>
  </si>
  <si>
    <t>Camberra</t>
  </si>
  <si>
    <t>Yokohama</t>
  </si>
  <si>
    <t>Dic, Ene, Feb</t>
  </si>
  <si>
    <t>Ottawa</t>
  </si>
  <si>
    <t>Santo Domingo</t>
  </si>
  <si>
    <t>Brasilia</t>
  </si>
  <si>
    <t>Minesota</t>
  </si>
  <si>
    <t>Montevideo</t>
  </si>
  <si>
    <t>San Salvador</t>
  </si>
  <si>
    <t>Washington</t>
  </si>
  <si>
    <t>Caracas</t>
  </si>
  <si>
    <t>Dacca</t>
  </si>
  <si>
    <t>Eslovaquia</t>
  </si>
  <si>
    <t>Luanda</t>
  </si>
  <si>
    <t>Santiago</t>
  </si>
  <si>
    <t>Siria</t>
  </si>
  <si>
    <t>Tegucigalpa</t>
  </si>
  <si>
    <t>Toronto</t>
  </si>
  <si>
    <t>Tripoli</t>
  </si>
  <si>
    <t>Quito</t>
  </si>
  <si>
    <t>TORRES DEL TOREO II</t>
  </si>
  <si>
    <t>RELACION DE RECIBOS</t>
  </si>
  <si>
    <t>FECHA</t>
  </si>
  <si>
    <t>NUMERO DE RECIBO</t>
  </si>
  <si>
    <t>CONCEPTO QUE SE PAGA</t>
  </si>
  <si>
    <t>EDIFICIO</t>
  </si>
  <si>
    <t>IMPORTE</t>
  </si>
  <si>
    <t>TIPO DE PAGO</t>
  </si>
  <si>
    <t>MES QUE PAGA</t>
  </si>
  <si>
    <t>OBSERVACIONES</t>
  </si>
  <si>
    <t>CUOTA DE MANTENIMIENTO</t>
  </si>
  <si>
    <t>MONTEVIDEO</t>
  </si>
  <si>
    <t>CHEQUE</t>
  </si>
  <si>
    <t>AGOSTO</t>
  </si>
  <si>
    <t>TRANSFERENCIA</t>
  </si>
  <si>
    <t>SEPTIEMBRE</t>
  </si>
  <si>
    <t>ANKARA</t>
  </si>
  <si>
    <t>TUNEZ</t>
  </si>
  <si>
    <t>OCTUBRE</t>
  </si>
  <si>
    <t>SUMA</t>
  </si>
  <si>
    <t>CANCELADO</t>
  </si>
  <si>
    <t>MES: DE OCTUBRE</t>
  </si>
  <si>
    <t>EFECTIVO</t>
  </si>
  <si>
    <t>CAJON DE ESTACIONAMIENTO</t>
  </si>
  <si>
    <t>DACCA</t>
  </si>
  <si>
    <t>MOTO</t>
  </si>
  <si>
    <t>CAMBERRA</t>
  </si>
  <si>
    <t>WASHINGTON</t>
  </si>
  <si>
    <t>SAN SALVADOR</t>
  </si>
  <si>
    <t>GUATEMALA</t>
  </si>
  <si>
    <t>FALTA CONC ADEUDO ANT</t>
  </si>
  <si>
    <t>CAIRO</t>
  </si>
  <si>
    <t>SEPTIEMBRE-OCT</t>
  </si>
  <si>
    <t>SINGAPUR</t>
  </si>
  <si>
    <t>TORONTO</t>
  </si>
  <si>
    <t>CONSIDERADO EN SEP</t>
  </si>
  <si>
    <t>EL CABO</t>
  </si>
  <si>
    <t>AGOSTO Y SEP</t>
  </si>
  <si>
    <t>LUANDA</t>
  </si>
  <si>
    <t>TRIPOLI</t>
  </si>
  <si>
    <t>CARACAS</t>
  </si>
  <si>
    <t>DEPOSITO</t>
  </si>
  <si>
    <t>MINESOTA</t>
  </si>
  <si>
    <t>SEP Y OCT</t>
  </si>
  <si>
    <t>COMPLEMENTO DE PAGO DEL MES DE AGOSTO</t>
  </si>
  <si>
    <t>SANTIAGO</t>
  </si>
  <si>
    <t>OTAWA</t>
  </si>
  <si>
    <t>AGOSTO SEP</t>
  </si>
  <si>
    <t>Complemento de Agst y  Sep</t>
  </si>
  <si>
    <t>ESLOVAQUIA</t>
  </si>
  <si>
    <t>CAJON</t>
  </si>
  <si>
    <t>225-226</t>
  </si>
  <si>
    <t>BRENDA PATRICIA NUÑEZ MATA DEP 603</t>
  </si>
  <si>
    <t>OCTUBRE-NOVIEMBRE</t>
  </si>
  <si>
    <t>SIRIA</t>
  </si>
  <si>
    <t>JOSE ANGEL BLANCO  DEP 302</t>
  </si>
  <si>
    <t>DEP 106</t>
  </si>
  <si>
    <t>MERIDA CARDENAS ALEJANDRO EDGAR DEP 302</t>
  </si>
  <si>
    <t>LOPEZ PORTILLO SANCHEZ JAIME ANTONIO DEP 705</t>
  </si>
  <si>
    <t xml:space="preserve">ADRIANA GONZALEZ GARCIA DEL VALLE </t>
  </si>
  <si>
    <t>SANTO DOMINGO</t>
  </si>
  <si>
    <t>TEGUCIGALPA</t>
  </si>
  <si>
    <t>YOKOHAMA 705</t>
  </si>
  <si>
    <t>JUDITH VIGUEIRAS</t>
  </si>
  <si>
    <t xml:space="preserve">YOKOHAMA </t>
  </si>
  <si>
    <t>ACEVEDO GUERRA LOURDES  DEP 305</t>
  </si>
  <si>
    <t>REPOSICION DE TARJETON</t>
  </si>
  <si>
    <t>VENTORA AGUILAR FRANCISCO</t>
  </si>
  <si>
    <t>NOMBRE A QUIEN SE RENTA CAJON</t>
  </si>
  <si>
    <t>NUM RECIBO</t>
  </si>
  <si>
    <t>SALDO</t>
  </si>
  <si>
    <t>IMPORTE PAGADO  OCTUBRE</t>
  </si>
  <si>
    <t>NOVIEMBRE</t>
  </si>
  <si>
    <t>ANKARA 105</t>
  </si>
  <si>
    <t xml:space="preserve">JORGE MENDOZA JIMENEZ </t>
  </si>
  <si>
    <t xml:space="preserve">ANKARA 105 </t>
  </si>
  <si>
    <t>DEP 104</t>
  </si>
  <si>
    <t>FABIOLA SANCHEZ  DEP 405</t>
  </si>
  <si>
    <t>S/N</t>
  </si>
  <si>
    <t>DUDA DEP 305 O 306</t>
  </si>
  <si>
    <t>DEP 705</t>
  </si>
  <si>
    <t>DEP 401</t>
  </si>
  <si>
    <t>DEP 201</t>
  </si>
  <si>
    <t>DEP 305</t>
  </si>
  <si>
    <t>HAMBURGO</t>
  </si>
  <si>
    <t>BRASILIA</t>
  </si>
  <si>
    <t>FEHA DE DEPOSITO</t>
  </si>
  <si>
    <t>7-10-2011 Y 24-10-2011</t>
  </si>
  <si>
    <t>DEPOSITADOS JUNTOS</t>
  </si>
  <si>
    <t>NUEVA YOK</t>
  </si>
  <si>
    <t>JULIO</t>
  </si>
  <si>
    <t>SCHINDLER S.A DE C.V</t>
  </si>
  <si>
    <t>BODEGA</t>
  </si>
  <si>
    <t>JUANA MATEO ROMERO DEP 101</t>
  </si>
  <si>
    <t>JOSE ANTONIO OLALDE CHAVEZ</t>
  </si>
  <si>
    <t>228-229</t>
  </si>
  <si>
    <t>MARISELA LOPEZ AGUILAR  DEP 305</t>
  </si>
  <si>
    <t>ROSANA HERNANDEZ DIAZ DEP 101</t>
  </si>
  <si>
    <t>JORGE RAMON BADILLO RUIZ ESPARZA DEP 604</t>
  </si>
  <si>
    <t>NORA HERNANDEZ</t>
  </si>
  <si>
    <t>GENARO VELAZQUEZ   DEP 302</t>
  </si>
  <si>
    <t>TANIA FONSECA DEP 401</t>
  </si>
  <si>
    <t>SEPTIEMBRE OCTUBRE</t>
  </si>
  <si>
    <t>TORONTO DEP 502</t>
  </si>
  <si>
    <t>CONDOMINO DEPOSITO</t>
  </si>
  <si>
    <t>REBOTARON CHEQUE</t>
  </si>
  <si>
    <t>07/10/2011-01-11-2011</t>
  </si>
  <si>
    <t>MTTO DE NOVIEMBRE</t>
  </si>
  <si>
    <t>CUENTAS POR COBRAR AL 4 DE NOVIEMBRE</t>
  </si>
  <si>
    <t>A CUENTA ADEUDO</t>
  </si>
  <si>
    <t>CUENTAS POR COBRAR AL 22 DE NOVIEMBRE</t>
  </si>
  <si>
    <t>IMPORTE PAGADO  NOVIEMBRE</t>
  </si>
  <si>
    <t>244-242</t>
  </si>
  <si>
    <t>AJUSTE</t>
  </si>
  <si>
    <t>AJUTE 300</t>
  </si>
  <si>
    <t>TORRES TOREO II AL 22 DE NOVIEMBRE 2011</t>
  </si>
</sst>
</file>

<file path=xl/styles.xml><?xml version="1.0" encoding="utf-8"?>
<styleSheet xmlns="http://schemas.openxmlformats.org/spreadsheetml/2006/main">
  <numFmts count="3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0_ ;\-0\ 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indexed="81"/>
      <name val="Tahoma"/>
      <charset val="1"/>
    </font>
    <font>
      <b/>
      <sz val="8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8">
    <xf numFmtId="0" fontId="0" fillId="0" borderId="0" xfId="0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/>
    <xf numFmtId="0" fontId="4" fillId="0" borderId="0" xfId="0" applyFont="1" applyBorder="1"/>
    <xf numFmtId="0" fontId="5" fillId="0" borderId="0" xfId="0" applyFont="1" applyBorder="1"/>
    <xf numFmtId="15" fontId="6" fillId="0" borderId="0" xfId="0" applyNumberFormat="1" applyFont="1"/>
    <xf numFmtId="0" fontId="7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0" borderId="3" xfId="0" applyFont="1" applyBorder="1"/>
    <xf numFmtId="0" fontId="0" fillId="0" borderId="4" xfId="0" applyBorder="1"/>
    <xf numFmtId="0" fontId="3" fillId="0" borderId="4" xfId="0" applyFont="1" applyBorder="1"/>
    <xf numFmtId="3" fontId="0" fillId="0" borderId="4" xfId="0" applyNumberFormat="1" applyBorder="1"/>
    <xf numFmtId="0" fontId="0" fillId="2" borderId="4" xfId="0" applyFill="1" applyBorder="1"/>
    <xf numFmtId="44" fontId="1" fillId="0" borderId="5" xfId="1" applyNumberFormat="1" applyFont="1" applyBorder="1"/>
    <xf numFmtId="44" fontId="6" fillId="0" borderId="5" xfId="1" applyNumberFormat="1" applyFont="1" applyBorder="1"/>
    <xf numFmtId="0" fontId="6" fillId="0" borderId="6" xfId="0" applyFont="1" applyBorder="1"/>
    <xf numFmtId="17" fontId="0" fillId="0" borderId="7" xfId="0" applyNumberFormat="1" applyBorder="1"/>
    <xf numFmtId="0" fontId="0" fillId="0" borderId="7" xfId="0" applyBorder="1"/>
    <xf numFmtId="3" fontId="0" fillId="0" borderId="7" xfId="0" applyNumberFormat="1" applyBorder="1"/>
    <xf numFmtId="0" fontId="0" fillId="2" borderId="7" xfId="0" applyFill="1" applyBorder="1"/>
    <xf numFmtId="44" fontId="1" fillId="0" borderId="8" xfId="1" applyNumberFormat="1" applyFont="1" applyBorder="1"/>
    <xf numFmtId="0" fontId="3" fillId="0" borderId="7" xfId="0" applyFont="1" applyBorder="1"/>
    <xf numFmtId="4" fontId="0" fillId="0" borderId="7" xfId="0" applyNumberFormat="1" applyBorder="1"/>
    <xf numFmtId="0" fontId="2" fillId="0" borderId="7" xfId="0" applyFont="1" applyBorder="1"/>
    <xf numFmtId="3" fontId="2" fillId="0" borderId="7" xfId="0" applyNumberFormat="1" applyFont="1" applyBorder="1"/>
    <xf numFmtId="0" fontId="2" fillId="2" borderId="7" xfId="0" applyFont="1" applyFill="1" applyBorder="1"/>
    <xf numFmtId="44" fontId="2" fillId="0" borderId="8" xfId="1" applyNumberFormat="1" applyFont="1" applyBorder="1"/>
    <xf numFmtId="0" fontId="6" fillId="0" borderId="7" xfId="0" applyFont="1" applyBorder="1"/>
    <xf numFmtId="0" fontId="0" fillId="0" borderId="9" xfId="0" applyBorder="1"/>
    <xf numFmtId="3" fontId="0" fillId="0" borderId="9" xfId="0" applyNumberFormat="1" applyBorder="1"/>
    <xf numFmtId="0" fontId="0" fillId="2" borderId="9" xfId="0" applyFill="1" applyBorder="1"/>
    <xf numFmtId="44" fontId="1" fillId="0" borderId="10" xfId="1" applyNumberFormat="1" applyFont="1" applyBorder="1"/>
    <xf numFmtId="0" fontId="7" fillId="3" borderId="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44" fontId="3" fillId="2" borderId="13" xfId="0" applyNumberFormat="1" applyFont="1" applyFill="1" applyBorder="1" applyAlignment="1">
      <alignment horizontal="center"/>
    </xf>
    <xf numFmtId="44" fontId="7" fillId="2" borderId="13" xfId="0" applyNumberFormat="1" applyFont="1" applyFill="1" applyBorder="1" applyAlignment="1">
      <alignment horizontal="center"/>
    </xf>
    <xf numFmtId="0" fontId="8" fillId="4" borderId="14" xfId="0" applyFont="1" applyFill="1" applyBorder="1"/>
    <xf numFmtId="0" fontId="0" fillId="4" borderId="15" xfId="0" applyFill="1" applyBorder="1" applyAlignment="1">
      <alignment horizontal="center"/>
    </xf>
    <xf numFmtId="0" fontId="0" fillId="4" borderId="15" xfId="0" applyFill="1" applyBorder="1"/>
    <xf numFmtId="164" fontId="1" fillId="4" borderId="15" xfId="1" applyNumberFormat="1" applyFont="1" applyFill="1" applyBorder="1"/>
    <xf numFmtId="0" fontId="9" fillId="4" borderId="17" xfId="0" applyFont="1" applyFill="1" applyBorder="1"/>
    <xf numFmtId="0" fontId="0" fillId="4" borderId="0" xfId="0" applyFill="1" applyBorder="1" applyAlignment="1">
      <alignment horizontal="center"/>
    </xf>
    <xf numFmtId="0" fontId="0" fillId="4" borderId="0" xfId="0" applyFill="1" applyBorder="1"/>
    <xf numFmtId="164" fontId="1" fillId="4" borderId="0" xfId="1" applyNumberFormat="1" applyFont="1" applyFill="1" applyBorder="1"/>
    <xf numFmtId="0" fontId="3" fillId="4" borderId="17" xfId="0" applyFont="1" applyFill="1" applyBorder="1"/>
    <xf numFmtId="0" fontId="0" fillId="4" borderId="19" xfId="0" applyFill="1" applyBorder="1"/>
    <xf numFmtId="0" fontId="0" fillId="4" borderId="20" xfId="0" applyFill="1" applyBorder="1" applyAlignment="1">
      <alignment horizontal="center"/>
    </xf>
    <xf numFmtId="0" fontId="0" fillId="4" borderId="20" xfId="0" applyFill="1" applyBorder="1"/>
    <xf numFmtId="164" fontId="1" fillId="4" borderId="20" xfId="1" applyNumberFormat="1" applyFont="1" applyFill="1" applyBorder="1"/>
    <xf numFmtId="44" fontId="0" fillId="0" borderId="0" xfId="1" applyFont="1"/>
    <xf numFmtId="0" fontId="10" fillId="4" borderId="16" xfId="0" applyFont="1" applyFill="1" applyBorder="1" applyAlignment="1">
      <alignment horizontal="center"/>
    </xf>
    <xf numFmtId="0" fontId="10" fillId="4" borderId="18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44" fontId="13" fillId="0" borderId="0" xfId="1" applyNumberFormat="1" applyFont="1" applyFill="1" applyAlignment="1">
      <alignment horizontal="left" vertical="center"/>
    </xf>
    <xf numFmtId="44" fontId="12" fillId="0" borderId="0" xfId="1" applyNumberFormat="1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4" borderId="15" xfId="0" applyFont="1" applyFill="1" applyBorder="1"/>
    <xf numFmtId="0" fontId="14" fillId="4" borderId="0" xfId="0" applyFont="1" applyFill="1" applyBorder="1"/>
    <xf numFmtId="0" fontId="14" fillId="4" borderId="20" xfId="0" applyFont="1" applyFill="1" applyBorder="1"/>
    <xf numFmtId="0" fontId="14" fillId="0" borderId="0" xfId="0" applyFont="1"/>
    <xf numFmtId="0" fontId="0" fillId="0" borderId="0" xfId="0" applyAlignment="1">
      <alignment horizontal="center"/>
    </xf>
    <xf numFmtId="0" fontId="7" fillId="0" borderId="0" xfId="0" applyFont="1"/>
    <xf numFmtId="15" fontId="7" fillId="0" borderId="0" xfId="0" applyNumberFormat="1" applyFont="1"/>
    <xf numFmtId="0" fontId="3" fillId="0" borderId="0" xfId="0" applyFont="1"/>
    <xf numFmtId="44" fontId="3" fillId="0" borderId="0" xfId="1" applyFont="1"/>
    <xf numFmtId="1" fontId="6" fillId="0" borderId="5" xfId="0" applyNumberFormat="1" applyFont="1" applyBorder="1" applyAlignment="1">
      <alignment horizontal="center"/>
    </xf>
    <xf numFmtId="1" fontId="6" fillId="0" borderId="8" xfId="0" applyNumberFormat="1" applyFont="1" applyBorder="1" applyAlignment="1">
      <alignment horizontal="center"/>
    </xf>
    <xf numFmtId="1" fontId="6" fillId="0" borderId="8" xfId="0" applyNumberFormat="1" applyFont="1" applyFill="1" applyBorder="1" applyAlignment="1">
      <alignment horizontal="center"/>
    </xf>
    <xf numFmtId="1" fontId="6" fillId="0" borderId="10" xfId="0" applyNumberFormat="1" applyFont="1" applyBorder="1" applyAlignment="1">
      <alignment horizontal="center"/>
    </xf>
    <xf numFmtId="1" fontId="7" fillId="0" borderId="7" xfId="0" applyNumberFormat="1" applyFont="1" applyBorder="1" applyAlignment="1">
      <alignment horizontal="center"/>
    </xf>
    <xf numFmtId="44" fontId="0" fillId="0" borderId="7" xfId="1" applyFont="1" applyBorder="1"/>
    <xf numFmtId="165" fontId="3" fillId="0" borderId="7" xfId="1" applyNumberFormat="1" applyFont="1" applyBorder="1" applyAlignment="1">
      <alignment horizontal="center"/>
    </xf>
    <xf numFmtId="44" fontId="0" fillId="0" borderId="7" xfId="0" applyNumberFormat="1" applyBorder="1"/>
    <xf numFmtId="1" fontId="7" fillId="0" borderId="7" xfId="0" applyNumberFormat="1" applyFont="1" applyFill="1" applyBorder="1" applyAlignment="1">
      <alignment horizontal="center"/>
    </xf>
    <xf numFmtId="0" fontId="7" fillId="2" borderId="24" xfId="0" applyFont="1" applyFill="1" applyBorder="1" applyAlignment="1">
      <alignment horizontal="center" wrapText="1"/>
    </xf>
    <xf numFmtId="44" fontId="3" fillId="2" borderId="24" xfId="1" applyFont="1" applyFill="1" applyBorder="1" applyAlignment="1">
      <alignment wrapText="1"/>
    </xf>
    <xf numFmtId="0" fontId="3" fillId="2" borderId="16" xfId="0" applyFont="1" applyFill="1" applyBorder="1" applyAlignment="1">
      <alignment horizontal="center"/>
    </xf>
    <xf numFmtId="0" fontId="10" fillId="4" borderId="24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0" fontId="10" fillId="4" borderId="22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 wrapText="1"/>
    </xf>
    <xf numFmtId="0" fontId="3" fillId="4" borderId="0" xfId="0" applyFont="1" applyFill="1" applyBorder="1" applyAlignment="1">
      <alignment horizontal="center" wrapText="1"/>
    </xf>
    <xf numFmtId="0" fontId="3" fillId="4" borderId="23" xfId="0" applyFont="1" applyFill="1" applyBorder="1" applyAlignment="1">
      <alignment horizontal="center" wrapText="1"/>
    </xf>
    <xf numFmtId="0" fontId="13" fillId="4" borderId="23" xfId="0" applyFont="1" applyFill="1" applyBorder="1" applyAlignment="1">
      <alignment horizontal="center" wrapText="1"/>
    </xf>
    <xf numFmtId="164" fontId="3" fillId="4" borderId="23" xfId="1" applyNumberFormat="1" applyFont="1" applyFill="1" applyBorder="1" applyAlignment="1">
      <alignment horizontal="center" wrapText="1"/>
    </xf>
    <xf numFmtId="0" fontId="11" fillId="4" borderId="23" xfId="0" applyFont="1" applyFill="1" applyBorder="1" applyAlignment="1">
      <alignment horizontal="center" wrapText="1"/>
    </xf>
    <xf numFmtId="14" fontId="0" fillId="0" borderId="7" xfId="0" applyNumberFormat="1" applyBorder="1"/>
    <xf numFmtId="0" fontId="0" fillId="0" borderId="7" xfId="0" applyBorder="1" applyAlignment="1">
      <alignment horizontal="center"/>
    </xf>
    <xf numFmtId="0" fontId="14" fillId="0" borderId="7" xfId="0" applyFont="1" applyBorder="1"/>
    <xf numFmtId="164" fontId="1" fillId="0" borderId="7" xfId="1" applyNumberFormat="1" applyFont="1" applyFill="1" applyBorder="1"/>
    <xf numFmtId="0" fontId="10" fillId="0" borderId="7" xfId="0" applyFont="1" applyBorder="1" applyAlignment="1">
      <alignment horizontal="center"/>
    </xf>
    <xf numFmtId="14" fontId="0" fillId="0" borderId="7" xfId="0" applyNumberFormat="1" applyBorder="1" applyAlignment="1">
      <alignment horizontal="center"/>
    </xf>
    <xf numFmtId="164" fontId="1" fillId="2" borderId="7" xfId="1" applyNumberFormat="1" applyFont="1" applyFill="1" applyBorder="1"/>
    <xf numFmtId="0" fontId="0" fillId="2" borderId="7" xfId="0" applyFill="1" applyBorder="1" applyAlignment="1">
      <alignment horizontal="center"/>
    </xf>
    <xf numFmtId="14" fontId="0" fillId="2" borderId="7" xfId="0" applyNumberForma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164" fontId="0" fillId="0" borderId="7" xfId="1" applyNumberFormat="1" applyFont="1" applyFill="1" applyBorder="1"/>
    <xf numFmtId="17" fontId="14" fillId="0" borderId="7" xfId="0" applyNumberFormat="1" applyFont="1" applyBorder="1"/>
    <xf numFmtId="0" fontId="0" fillId="0" borderId="7" xfId="0" applyFill="1" applyBorder="1"/>
    <xf numFmtId="0" fontId="14" fillId="0" borderId="7" xfId="0" applyFont="1" applyFill="1" applyBorder="1"/>
    <xf numFmtId="0" fontId="0" fillId="0" borderId="7" xfId="0" applyFill="1" applyBorder="1" applyAlignment="1">
      <alignment horizontal="center"/>
    </xf>
    <xf numFmtId="164" fontId="0" fillId="0" borderId="0" xfId="0" applyNumberFormat="1"/>
    <xf numFmtId="0" fontId="17" fillId="0" borderId="0" xfId="0" applyFont="1" applyFill="1" applyBorder="1" applyAlignment="1">
      <alignment horizontal="left" vertical="center"/>
    </xf>
    <xf numFmtId="0" fontId="18" fillId="0" borderId="0" xfId="0" applyFont="1"/>
    <xf numFmtId="44" fontId="3" fillId="2" borderId="1" xfId="1" applyFont="1" applyFill="1" applyBorder="1" applyAlignment="1">
      <alignment wrapText="1"/>
    </xf>
    <xf numFmtId="44" fontId="7" fillId="2" borderId="1" xfId="0" applyNumberFormat="1" applyFont="1" applyFill="1" applyBorder="1" applyAlignment="1">
      <alignment horizontal="center"/>
    </xf>
    <xf numFmtId="44" fontId="7" fillId="2" borderId="25" xfId="0" applyNumberFormat="1" applyFont="1" applyFill="1" applyBorder="1" applyAlignment="1">
      <alignment horizontal="center"/>
    </xf>
    <xf numFmtId="44" fontId="0" fillId="0" borderId="7" xfId="1" applyFont="1" applyFill="1" applyBorder="1"/>
    <xf numFmtId="44" fontId="0" fillId="0" borderId="1" xfId="1" applyFont="1" applyBorder="1"/>
    <xf numFmtId="0" fontId="10" fillId="0" borderId="0" xfId="0" applyFont="1" applyBorder="1" applyAlignment="1">
      <alignment horizontal="center"/>
    </xf>
    <xf numFmtId="14" fontId="0" fillId="0" borderId="26" xfId="0" applyNumberFormat="1" applyBorder="1"/>
    <xf numFmtId="0" fontId="0" fillId="0" borderId="26" xfId="0" applyBorder="1" applyAlignment="1">
      <alignment horizontal="center"/>
    </xf>
    <xf numFmtId="0" fontId="0" fillId="0" borderId="26" xfId="0" applyBorder="1"/>
    <xf numFmtId="0" fontId="14" fillId="0" borderId="26" xfId="0" applyFont="1" applyBorder="1"/>
    <xf numFmtId="164" fontId="1" fillId="0" borderId="26" xfId="1" applyNumberFormat="1" applyFont="1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4" fillId="0" borderId="1" xfId="0" applyFont="1" applyBorder="1"/>
    <xf numFmtId="164" fontId="7" fillId="0" borderId="1" xfId="1" applyNumberFormat="1" applyFont="1" applyFill="1" applyBorder="1"/>
    <xf numFmtId="0" fontId="0" fillId="0" borderId="1" xfId="0" applyFill="1" applyBorder="1"/>
    <xf numFmtId="1" fontId="0" fillId="0" borderId="0" xfId="0" applyNumberFormat="1" applyAlignment="1">
      <alignment horizontal="center"/>
    </xf>
    <xf numFmtId="44" fontId="0" fillId="0" borderId="14" xfId="0" applyNumberFormat="1" applyBorder="1"/>
    <xf numFmtId="44" fontId="0" fillId="0" borderId="17" xfId="0" applyNumberFormat="1" applyBorder="1"/>
    <xf numFmtId="44" fontId="0" fillId="0" borderId="19" xfId="0" applyNumberFormat="1" applyBorder="1"/>
    <xf numFmtId="44" fontId="3" fillId="2" borderId="24" xfId="1" applyFont="1" applyFill="1" applyBorder="1" applyAlignment="1">
      <alignment horizontal="center" wrapText="1"/>
    </xf>
    <xf numFmtId="1" fontId="0" fillId="0" borderId="7" xfId="0" applyNumberFormat="1" applyBorder="1" applyAlignment="1">
      <alignment horizontal="center"/>
    </xf>
    <xf numFmtId="1" fontId="0" fillId="0" borderId="7" xfId="1" applyNumberFormat="1" applyFont="1" applyFill="1" applyBorder="1" applyAlignment="1">
      <alignment horizontal="center"/>
    </xf>
    <xf numFmtId="44" fontId="0" fillId="0" borderId="26" xfId="0" applyNumberFormat="1" applyBorder="1"/>
    <xf numFmtId="44" fontId="3" fillId="2" borderId="1" xfId="0" applyNumberFormat="1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K73"/>
  <sheetViews>
    <sheetView workbookViewId="0">
      <pane xSplit="2" topLeftCell="C1" activePane="topRight" state="frozen"/>
      <selection pane="topRight" activeCell="C87" sqref="C87"/>
    </sheetView>
  </sheetViews>
  <sheetFormatPr baseColWidth="10" defaultRowHeight="15"/>
  <cols>
    <col min="3" max="3" width="27.85546875" bestFit="1" customWidth="1"/>
    <col min="4" max="4" width="23.7109375" bestFit="1" customWidth="1"/>
    <col min="5" max="5" width="6.28515625" style="68" hidden="1" customWidth="1"/>
    <col min="6" max="6" width="9" style="69" hidden="1" customWidth="1"/>
    <col min="7" max="7" width="12.5703125" bestFit="1" customWidth="1"/>
    <col min="8" max="8" width="15.42578125" bestFit="1" customWidth="1"/>
    <col min="9" max="9" width="29.28515625" customWidth="1"/>
    <col min="10" max="10" width="22.42578125" style="69" bestFit="1" customWidth="1"/>
    <col min="11" max="11" width="30.85546875" style="58" hidden="1" customWidth="1"/>
  </cols>
  <sheetData>
    <row r="1" spans="1:11" ht="21">
      <c r="A1" s="40" t="s">
        <v>44</v>
      </c>
      <c r="B1" s="41"/>
      <c r="C1" s="42"/>
      <c r="D1" s="42"/>
      <c r="E1" s="65"/>
      <c r="F1" s="41"/>
      <c r="G1" s="43"/>
      <c r="H1" s="42"/>
      <c r="I1" s="41"/>
      <c r="J1" s="86"/>
      <c r="K1" s="54"/>
    </row>
    <row r="2" spans="1:11" ht="15.75">
      <c r="A2" s="44" t="s">
        <v>45</v>
      </c>
      <c r="B2" s="45"/>
      <c r="C2" s="46"/>
      <c r="D2" s="46"/>
      <c r="E2" s="66"/>
      <c r="F2" s="45"/>
      <c r="G2" s="47"/>
      <c r="H2" s="46"/>
      <c r="I2" s="45"/>
      <c r="J2" s="87"/>
      <c r="K2" s="55"/>
    </row>
    <row r="3" spans="1:11">
      <c r="A3" s="48" t="s">
        <v>65</v>
      </c>
      <c r="B3" s="45"/>
      <c r="C3" s="46"/>
      <c r="D3" s="46"/>
      <c r="E3" s="66"/>
      <c r="F3" s="45"/>
      <c r="G3" s="47"/>
      <c r="H3" s="46"/>
      <c r="I3" s="45"/>
      <c r="J3" s="87"/>
      <c r="K3" s="55"/>
    </row>
    <row r="4" spans="1:11" ht="15.75" thickBot="1">
      <c r="A4" s="49"/>
      <c r="B4" s="50"/>
      <c r="C4" s="51"/>
      <c r="D4" s="51"/>
      <c r="E4" s="67"/>
      <c r="F4" s="50"/>
      <c r="G4" s="52"/>
      <c r="H4" s="51"/>
      <c r="I4" s="50"/>
      <c r="J4" s="88"/>
      <c r="K4" s="56"/>
    </row>
    <row r="5" spans="1:11" ht="77.25">
      <c r="A5" s="89" t="s">
        <v>46</v>
      </c>
      <c r="B5" s="90" t="s">
        <v>47</v>
      </c>
      <c r="C5" s="91" t="s">
        <v>48</v>
      </c>
      <c r="D5" s="91" t="s">
        <v>49</v>
      </c>
      <c r="E5" s="92" t="s">
        <v>112</v>
      </c>
      <c r="F5" s="91" t="s">
        <v>94</v>
      </c>
      <c r="G5" s="93" t="s">
        <v>50</v>
      </c>
      <c r="H5" s="91" t="s">
        <v>51</v>
      </c>
      <c r="I5" s="91" t="s">
        <v>52</v>
      </c>
      <c r="J5" s="91" t="s">
        <v>130</v>
      </c>
      <c r="K5" s="94" t="s">
        <v>53</v>
      </c>
    </row>
    <row r="6" spans="1:11" hidden="1">
      <c r="A6" s="95">
        <v>40820</v>
      </c>
      <c r="B6" s="96">
        <v>164</v>
      </c>
      <c r="C6" s="19" t="s">
        <v>64</v>
      </c>
      <c r="D6" s="19"/>
      <c r="E6" s="97"/>
      <c r="F6" s="96"/>
      <c r="G6" s="98"/>
      <c r="H6" s="19"/>
      <c r="I6" s="96"/>
      <c r="J6" s="96" t="s">
        <v>64</v>
      </c>
      <c r="K6" s="99"/>
    </row>
    <row r="7" spans="1:11" hidden="1">
      <c r="A7" s="95">
        <v>40820</v>
      </c>
      <c r="B7" s="96">
        <v>165</v>
      </c>
      <c r="C7" s="19" t="s">
        <v>54</v>
      </c>
      <c r="D7" s="19" t="s">
        <v>61</v>
      </c>
      <c r="E7" s="97"/>
      <c r="F7" s="96"/>
      <c r="G7" s="98">
        <v>2800</v>
      </c>
      <c r="H7" s="19" t="s">
        <v>56</v>
      </c>
      <c r="I7" s="96" t="s">
        <v>62</v>
      </c>
      <c r="J7" s="100">
        <v>40823</v>
      </c>
      <c r="K7" s="99" t="s">
        <v>74</v>
      </c>
    </row>
    <row r="8" spans="1:11" hidden="1">
      <c r="A8" s="95">
        <v>40820</v>
      </c>
      <c r="B8" s="96">
        <v>166</v>
      </c>
      <c r="C8" s="19" t="s">
        <v>64</v>
      </c>
      <c r="D8" s="19"/>
      <c r="E8" s="97"/>
      <c r="F8" s="96"/>
      <c r="G8" s="98"/>
      <c r="H8" s="19"/>
      <c r="I8" s="96"/>
      <c r="J8" s="96" t="s">
        <v>64</v>
      </c>
      <c r="K8" s="99"/>
    </row>
    <row r="9" spans="1:11" hidden="1">
      <c r="A9" s="95">
        <v>40820</v>
      </c>
      <c r="B9" s="96">
        <v>167</v>
      </c>
      <c r="C9" s="19" t="s">
        <v>54</v>
      </c>
      <c r="D9" s="19" t="s">
        <v>55</v>
      </c>
      <c r="E9" s="97"/>
      <c r="F9" s="96"/>
      <c r="G9" s="98">
        <v>2800</v>
      </c>
      <c r="H9" s="19" t="s">
        <v>56</v>
      </c>
      <c r="I9" s="96" t="s">
        <v>59</v>
      </c>
      <c r="J9" s="100">
        <v>40823</v>
      </c>
      <c r="K9" s="99"/>
    </row>
    <row r="10" spans="1:11" hidden="1">
      <c r="A10" s="95">
        <v>40821</v>
      </c>
      <c r="B10" s="96">
        <v>168</v>
      </c>
      <c r="C10" s="19" t="s">
        <v>54</v>
      </c>
      <c r="D10" s="19" t="s">
        <v>60</v>
      </c>
      <c r="E10" s="97"/>
      <c r="F10" s="96"/>
      <c r="G10" s="98">
        <v>7600</v>
      </c>
      <c r="H10" s="19" t="s">
        <v>66</v>
      </c>
      <c r="I10" s="96" t="s">
        <v>153</v>
      </c>
      <c r="J10" s="100" t="s">
        <v>131</v>
      </c>
      <c r="K10" s="99"/>
    </row>
    <row r="11" spans="1:11" hidden="1">
      <c r="A11" s="95">
        <v>40821</v>
      </c>
      <c r="B11" s="96">
        <v>169</v>
      </c>
      <c r="C11" s="19" t="s">
        <v>67</v>
      </c>
      <c r="D11" s="19" t="s">
        <v>68</v>
      </c>
      <c r="E11" s="97" t="s">
        <v>120</v>
      </c>
      <c r="F11" s="96"/>
      <c r="G11" s="101">
        <v>700</v>
      </c>
      <c r="H11" s="21" t="s">
        <v>66</v>
      </c>
      <c r="I11" s="102" t="s">
        <v>59</v>
      </c>
      <c r="J11" s="103">
        <v>40823</v>
      </c>
      <c r="K11" s="104" t="s">
        <v>132</v>
      </c>
    </row>
    <row r="12" spans="1:11" hidden="1">
      <c r="A12" s="95">
        <v>40821</v>
      </c>
      <c r="B12" s="96">
        <v>170</v>
      </c>
      <c r="C12" s="19" t="s">
        <v>67</v>
      </c>
      <c r="D12" s="19" t="s">
        <v>68</v>
      </c>
      <c r="E12" s="97" t="s">
        <v>120</v>
      </c>
      <c r="F12" s="96"/>
      <c r="G12" s="101">
        <v>700</v>
      </c>
      <c r="H12" s="21" t="s">
        <v>66</v>
      </c>
      <c r="I12" s="102" t="s">
        <v>62</v>
      </c>
      <c r="J12" s="103">
        <v>40823</v>
      </c>
      <c r="K12" s="104" t="s">
        <v>132</v>
      </c>
    </row>
    <row r="13" spans="1:11" hidden="1">
      <c r="A13" s="95">
        <v>40822</v>
      </c>
      <c r="B13" s="96">
        <v>171</v>
      </c>
      <c r="C13" s="19" t="s">
        <v>69</v>
      </c>
      <c r="D13" s="19" t="s">
        <v>70</v>
      </c>
      <c r="E13" s="97"/>
      <c r="F13" s="96"/>
      <c r="G13" s="98">
        <v>100</v>
      </c>
      <c r="H13" s="19" t="s">
        <v>66</v>
      </c>
      <c r="I13" s="96" t="s">
        <v>62</v>
      </c>
      <c r="J13" s="100">
        <v>40823</v>
      </c>
      <c r="K13" s="99"/>
    </row>
    <row r="14" spans="1:11" hidden="1">
      <c r="A14" s="95">
        <v>40822</v>
      </c>
      <c r="B14" s="96">
        <v>172</v>
      </c>
      <c r="C14" s="19" t="s">
        <v>54</v>
      </c>
      <c r="D14" s="19" t="s">
        <v>71</v>
      </c>
      <c r="E14" s="97"/>
      <c r="F14" s="96"/>
      <c r="G14" s="98">
        <v>2800</v>
      </c>
      <c r="H14" s="19" t="s">
        <v>66</v>
      </c>
      <c r="I14" s="96" t="s">
        <v>59</v>
      </c>
      <c r="J14" s="100">
        <v>40823</v>
      </c>
      <c r="K14" s="99"/>
    </row>
    <row r="15" spans="1:11" hidden="1">
      <c r="A15" s="95">
        <v>40823</v>
      </c>
      <c r="B15" s="96">
        <v>173</v>
      </c>
      <c r="C15" s="19" t="s">
        <v>54</v>
      </c>
      <c r="D15" s="19" t="s">
        <v>72</v>
      </c>
      <c r="E15" s="97"/>
      <c r="F15" s="96"/>
      <c r="G15" s="98">
        <v>2800</v>
      </c>
      <c r="H15" s="19" t="s">
        <v>66</v>
      </c>
      <c r="I15" s="96" t="s">
        <v>59</v>
      </c>
      <c r="J15" s="100">
        <v>40823</v>
      </c>
      <c r="K15" s="99"/>
    </row>
    <row r="16" spans="1:11" hidden="1">
      <c r="A16" s="95">
        <v>40823</v>
      </c>
      <c r="B16" s="96">
        <v>174</v>
      </c>
      <c r="C16" s="19" t="s">
        <v>54</v>
      </c>
      <c r="D16" s="19" t="s">
        <v>73</v>
      </c>
      <c r="E16" s="97"/>
      <c r="F16" s="96"/>
      <c r="G16" s="98">
        <v>2800</v>
      </c>
      <c r="H16" s="19" t="s">
        <v>56</v>
      </c>
      <c r="I16" s="96" t="s">
        <v>57</v>
      </c>
      <c r="J16" s="100">
        <v>40823</v>
      </c>
      <c r="K16" s="99" t="s">
        <v>74</v>
      </c>
    </row>
    <row r="17" spans="1:11" hidden="1">
      <c r="A17" s="95">
        <v>40824</v>
      </c>
      <c r="B17" s="96">
        <v>175</v>
      </c>
      <c r="C17" s="19" t="s">
        <v>54</v>
      </c>
      <c r="D17" s="19" t="s">
        <v>75</v>
      </c>
      <c r="E17" s="97"/>
      <c r="F17" s="96"/>
      <c r="G17" s="98">
        <v>5600</v>
      </c>
      <c r="H17" s="19" t="s">
        <v>66</v>
      </c>
      <c r="I17" s="96" t="s">
        <v>76</v>
      </c>
      <c r="J17" s="100">
        <v>40823</v>
      </c>
      <c r="K17" s="99" t="s">
        <v>74</v>
      </c>
    </row>
    <row r="18" spans="1:11" hidden="1">
      <c r="A18" s="95">
        <v>40826</v>
      </c>
      <c r="B18" s="96">
        <v>176</v>
      </c>
      <c r="C18" s="19" t="s">
        <v>54</v>
      </c>
      <c r="D18" s="19" t="s">
        <v>77</v>
      </c>
      <c r="E18" s="97"/>
      <c r="F18" s="96"/>
      <c r="G18" s="98">
        <v>2800</v>
      </c>
      <c r="H18" s="19" t="s">
        <v>66</v>
      </c>
      <c r="I18" s="96" t="s">
        <v>62</v>
      </c>
      <c r="J18" s="100">
        <v>40823</v>
      </c>
      <c r="K18" s="99"/>
    </row>
    <row r="19" spans="1:11" hidden="1">
      <c r="A19" s="95">
        <v>40827</v>
      </c>
      <c r="B19" s="96">
        <v>177</v>
      </c>
      <c r="C19" s="19" t="s">
        <v>67</v>
      </c>
      <c r="D19" s="19" t="s">
        <v>78</v>
      </c>
      <c r="E19" s="97" t="s">
        <v>127</v>
      </c>
      <c r="F19" s="96" t="s">
        <v>122</v>
      </c>
      <c r="G19" s="98">
        <v>700</v>
      </c>
      <c r="H19" s="19" t="s">
        <v>66</v>
      </c>
      <c r="I19" s="96" t="s">
        <v>62</v>
      </c>
      <c r="J19" s="100">
        <v>40823</v>
      </c>
      <c r="K19" s="99"/>
    </row>
    <row r="20" spans="1:11" hidden="1">
      <c r="A20" s="95"/>
      <c r="B20" s="96">
        <v>178</v>
      </c>
      <c r="C20" s="19" t="s">
        <v>64</v>
      </c>
      <c r="D20" s="19"/>
      <c r="E20" s="97"/>
      <c r="F20" s="96"/>
      <c r="G20" s="98"/>
      <c r="H20" s="19"/>
      <c r="I20" s="96"/>
      <c r="J20" s="96" t="s">
        <v>64</v>
      </c>
      <c r="K20" s="99"/>
    </row>
    <row r="21" spans="1:11" hidden="1">
      <c r="A21" s="95"/>
      <c r="B21" s="96">
        <v>179</v>
      </c>
      <c r="C21" s="19" t="s">
        <v>79</v>
      </c>
      <c r="D21" s="19"/>
      <c r="E21" s="97"/>
      <c r="F21" s="96"/>
      <c r="G21" s="98"/>
      <c r="H21" s="19"/>
      <c r="I21" s="96"/>
      <c r="J21" s="96" t="s">
        <v>79</v>
      </c>
      <c r="K21" s="99"/>
    </row>
    <row r="22" spans="1:11" hidden="1">
      <c r="A22" s="95">
        <v>40827</v>
      </c>
      <c r="B22" s="96">
        <v>180</v>
      </c>
      <c r="C22" s="19" t="s">
        <v>54</v>
      </c>
      <c r="D22" s="19" t="s">
        <v>61</v>
      </c>
      <c r="E22" s="97"/>
      <c r="F22" s="96"/>
      <c r="G22" s="98">
        <v>10660</v>
      </c>
      <c r="H22" s="19" t="s">
        <v>66</v>
      </c>
      <c r="I22" s="96" t="s">
        <v>153</v>
      </c>
      <c r="J22" s="100" t="s">
        <v>150</v>
      </c>
      <c r="K22" s="99" t="s">
        <v>74</v>
      </c>
    </row>
    <row r="23" spans="1:11" hidden="1">
      <c r="A23" s="95">
        <v>40827</v>
      </c>
      <c r="B23" s="96">
        <v>181</v>
      </c>
      <c r="C23" s="19" t="s">
        <v>67</v>
      </c>
      <c r="D23" s="19" t="s">
        <v>80</v>
      </c>
      <c r="E23" s="97" t="s">
        <v>125</v>
      </c>
      <c r="F23" s="96">
        <v>232</v>
      </c>
      <c r="G23" s="98">
        <v>1400</v>
      </c>
      <c r="H23" s="19" t="s">
        <v>66</v>
      </c>
      <c r="I23" s="96" t="s">
        <v>81</v>
      </c>
      <c r="J23" s="96" t="s">
        <v>148</v>
      </c>
      <c r="K23" s="99" t="s">
        <v>74</v>
      </c>
    </row>
    <row r="24" spans="1:11" hidden="1">
      <c r="A24" s="95">
        <v>40461</v>
      </c>
      <c r="B24" s="96">
        <v>182</v>
      </c>
      <c r="C24" s="19" t="s">
        <v>54</v>
      </c>
      <c r="D24" s="19" t="s">
        <v>82</v>
      </c>
      <c r="E24" s="97"/>
      <c r="F24" s="96"/>
      <c r="G24" s="98">
        <v>2800</v>
      </c>
      <c r="H24" s="19" t="s">
        <v>66</v>
      </c>
      <c r="I24" s="96" t="s">
        <v>62</v>
      </c>
      <c r="J24" s="100">
        <v>40823</v>
      </c>
      <c r="K24" s="99"/>
    </row>
    <row r="25" spans="1:11" hidden="1">
      <c r="A25" s="95">
        <v>40826</v>
      </c>
      <c r="B25" s="96">
        <v>183</v>
      </c>
      <c r="C25" s="19" t="s">
        <v>54</v>
      </c>
      <c r="D25" s="19" t="s">
        <v>83</v>
      </c>
      <c r="E25" s="97"/>
      <c r="F25" s="96"/>
      <c r="G25" s="98">
        <v>2800</v>
      </c>
      <c r="H25" s="19" t="s">
        <v>56</v>
      </c>
      <c r="I25" s="96" t="s">
        <v>62</v>
      </c>
      <c r="J25" s="100">
        <v>40823</v>
      </c>
      <c r="K25" s="99"/>
    </row>
    <row r="26" spans="1:11" hidden="1">
      <c r="A26" s="95">
        <v>40823</v>
      </c>
      <c r="B26" s="96">
        <v>184</v>
      </c>
      <c r="C26" s="19" t="s">
        <v>54</v>
      </c>
      <c r="D26" s="19" t="s">
        <v>84</v>
      </c>
      <c r="E26" s="97"/>
      <c r="F26" s="96"/>
      <c r="G26" s="98">
        <v>2800</v>
      </c>
      <c r="H26" s="19" t="s">
        <v>85</v>
      </c>
      <c r="I26" s="96" t="s">
        <v>62</v>
      </c>
      <c r="J26" s="96" t="s">
        <v>148</v>
      </c>
      <c r="K26" s="99"/>
    </row>
    <row r="27" spans="1:11" hidden="1">
      <c r="A27" s="95">
        <v>40827</v>
      </c>
      <c r="B27" s="96">
        <v>185</v>
      </c>
      <c r="C27" s="19" t="s">
        <v>54</v>
      </c>
      <c r="D27" s="19" t="s">
        <v>80</v>
      </c>
      <c r="E27" s="97"/>
      <c r="F27" s="96"/>
      <c r="G27" s="98">
        <v>2800</v>
      </c>
      <c r="H27" s="19" t="s">
        <v>85</v>
      </c>
      <c r="I27" s="96" t="s">
        <v>57</v>
      </c>
      <c r="J27" s="96" t="s">
        <v>148</v>
      </c>
      <c r="K27" s="99" t="s">
        <v>74</v>
      </c>
    </row>
    <row r="28" spans="1:11" hidden="1">
      <c r="A28" s="95">
        <v>40829</v>
      </c>
      <c r="B28" s="96">
        <v>186</v>
      </c>
      <c r="C28" s="19" t="s">
        <v>67</v>
      </c>
      <c r="D28" s="19" t="s">
        <v>86</v>
      </c>
      <c r="E28" s="97" t="s">
        <v>124</v>
      </c>
      <c r="F28" s="96">
        <v>230</v>
      </c>
      <c r="G28" s="101">
        <v>1400</v>
      </c>
      <c r="H28" s="21" t="s">
        <v>66</v>
      </c>
      <c r="I28" s="102" t="s">
        <v>87</v>
      </c>
      <c r="J28" s="103">
        <v>40840</v>
      </c>
      <c r="K28" s="104" t="s">
        <v>132</v>
      </c>
    </row>
    <row r="29" spans="1:11" hidden="1">
      <c r="A29" s="95">
        <v>40829</v>
      </c>
      <c r="B29" s="96">
        <v>187</v>
      </c>
      <c r="C29" s="19" t="s">
        <v>67</v>
      </c>
      <c r="D29" s="19" t="s">
        <v>86</v>
      </c>
      <c r="E29" s="97"/>
      <c r="F29" s="96"/>
      <c r="G29" s="101">
        <v>100</v>
      </c>
      <c r="H29" s="21" t="s">
        <v>66</v>
      </c>
      <c r="I29" s="102" t="s">
        <v>57</v>
      </c>
      <c r="J29" s="103">
        <v>40840</v>
      </c>
      <c r="K29" s="104" t="s">
        <v>88</v>
      </c>
    </row>
    <row r="30" spans="1:11" hidden="1">
      <c r="A30" s="95">
        <v>40821</v>
      </c>
      <c r="B30" s="96">
        <v>188</v>
      </c>
      <c r="C30" s="19" t="s">
        <v>54</v>
      </c>
      <c r="D30" s="19" t="s">
        <v>89</v>
      </c>
      <c r="E30" s="97"/>
      <c r="F30" s="96"/>
      <c r="G30" s="98">
        <v>2800</v>
      </c>
      <c r="H30" s="19" t="s">
        <v>58</v>
      </c>
      <c r="I30" s="96" t="s">
        <v>62</v>
      </c>
      <c r="J30" s="96" t="s">
        <v>148</v>
      </c>
      <c r="K30" s="99"/>
    </row>
    <row r="31" spans="1:11" hidden="1">
      <c r="A31" s="95">
        <v>40821</v>
      </c>
      <c r="B31" s="96">
        <v>189</v>
      </c>
      <c r="C31" s="19" t="s">
        <v>54</v>
      </c>
      <c r="D31" s="19" t="s">
        <v>90</v>
      </c>
      <c r="E31" s="97"/>
      <c r="F31" s="96"/>
      <c r="G31" s="98">
        <v>0</v>
      </c>
      <c r="H31" s="19" t="s">
        <v>56</v>
      </c>
      <c r="I31" s="96" t="s">
        <v>91</v>
      </c>
      <c r="J31" s="96" t="s">
        <v>149</v>
      </c>
      <c r="K31" s="99" t="s">
        <v>92</v>
      </c>
    </row>
    <row r="32" spans="1:11" hidden="1">
      <c r="A32" s="95">
        <v>40821</v>
      </c>
      <c r="B32" s="96">
        <v>190</v>
      </c>
      <c r="C32" s="19" t="s">
        <v>54</v>
      </c>
      <c r="D32" s="19" t="s">
        <v>90</v>
      </c>
      <c r="E32" s="97"/>
      <c r="F32" s="96"/>
      <c r="G32" s="98">
        <v>2800</v>
      </c>
      <c r="H32" s="19" t="s">
        <v>56</v>
      </c>
      <c r="I32" s="96" t="s">
        <v>62</v>
      </c>
      <c r="J32" s="100">
        <v>40840</v>
      </c>
      <c r="K32" s="99"/>
    </row>
    <row r="33" spans="1:11" hidden="1">
      <c r="A33" s="95">
        <v>40835</v>
      </c>
      <c r="B33" s="96">
        <v>191</v>
      </c>
      <c r="C33" s="19" t="s">
        <v>54</v>
      </c>
      <c r="D33" s="19" t="s">
        <v>93</v>
      </c>
      <c r="E33" s="97"/>
      <c r="F33" s="96"/>
      <c r="G33" s="98">
        <v>2800</v>
      </c>
      <c r="H33" s="19" t="s">
        <v>66</v>
      </c>
      <c r="I33" s="96" t="s">
        <v>62</v>
      </c>
      <c r="J33" s="100">
        <v>40840</v>
      </c>
      <c r="K33" s="99"/>
    </row>
    <row r="34" spans="1:11" hidden="1">
      <c r="A34" s="95">
        <v>40835</v>
      </c>
      <c r="B34" s="96">
        <v>192</v>
      </c>
      <c r="C34" s="19" t="s">
        <v>54</v>
      </c>
      <c r="D34" s="19" t="s">
        <v>70</v>
      </c>
      <c r="E34" s="97"/>
      <c r="F34" s="96"/>
      <c r="G34" s="98">
        <v>2800</v>
      </c>
      <c r="H34" s="19" t="s">
        <v>66</v>
      </c>
      <c r="I34" s="96" t="s">
        <v>59</v>
      </c>
      <c r="J34" s="96" t="s">
        <v>148</v>
      </c>
      <c r="K34" s="99"/>
    </row>
    <row r="35" spans="1:11" hidden="1">
      <c r="A35" s="95">
        <v>40835</v>
      </c>
      <c r="B35" s="96">
        <v>193</v>
      </c>
      <c r="C35" s="19" t="s">
        <v>67</v>
      </c>
      <c r="D35" s="19" t="s">
        <v>89</v>
      </c>
      <c r="E35" s="97" t="s">
        <v>126</v>
      </c>
      <c r="F35" s="96" t="s">
        <v>95</v>
      </c>
      <c r="G35" s="98">
        <v>1400</v>
      </c>
      <c r="H35" s="19" t="s">
        <v>66</v>
      </c>
      <c r="I35" s="96" t="s">
        <v>62</v>
      </c>
      <c r="J35" s="100">
        <v>40840</v>
      </c>
      <c r="K35" s="99"/>
    </row>
    <row r="36" spans="1:11" hidden="1">
      <c r="A36" s="95">
        <v>40836</v>
      </c>
      <c r="B36" s="96">
        <v>194</v>
      </c>
      <c r="C36" s="19" t="s">
        <v>67</v>
      </c>
      <c r="D36" s="19" t="s">
        <v>86</v>
      </c>
      <c r="E36" s="97" t="s">
        <v>96</v>
      </c>
      <c r="F36" s="96" t="s">
        <v>122</v>
      </c>
      <c r="G36" s="98">
        <v>1400</v>
      </c>
      <c r="H36" s="19" t="s">
        <v>66</v>
      </c>
      <c r="I36" s="96" t="s">
        <v>97</v>
      </c>
      <c r="J36" s="100">
        <v>40840</v>
      </c>
      <c r="K36" s="99"/>
    </row>
    <row r="37" spans="1:11" hidden="1">
      <c r="A37" s="95">
        <v>40836</v>
      </c>
      <c r="B37" s="96">
        <v>195</v>
      </c>
      <c r="C37" s="19" t="s">
        <v>67</v>
      </c>
      <c r="D37" s="19" t="s">
        <v>98</v>
      </c>
      <c r="E37" s="97" t="s">
        <v>99</v>
      </c>
      <c r="F37" s="96">
        <v>231</v>
      </c>
      <c r="G37" s="98">
        <v>700</v>
      </c>
      <c r="H37" s="19" t="s">
        <v>66</v>
      </c>
      <c r="I37" s="96" t="s">
        <v>62</v>
      </c>
      <c r="J37" s="100">
        <v>40840</v>
      </c>
      <c r="K37" s="99"/>
    </row>
    <row r="38" spans="1:11" hidden="1">
      <c r="A38" s="95">
        <v>40837</v>
      </c>
      <c r="B38" s="96">
        <v>196</v>
      </c>
      <c r="C38" s="19" t="s">
        <v>67</v>
      </c>
      <c r="D38" s="19" t="s">
        <v>71</v>
      </c>
      <c r="E38" s="97" t="s">
        <v>121</v>
      </c>
      <c r="F38" s="96" t="s">
        <v>122</v>
      </c>
      <c r="G38" s="98">
        <v>700</v>
      </c>
      <c r="H38" s="19" t="s">
        <v>66</v>
      </c>
      <c r="I38" s="96" t="s">
        <v>62</v>
      </c>
      <c r="J38" s="100">
        <v>40840</v>
      </c>
      <c r="K38" s="99"/>
    </row>
    <row r="39" spans="1:11" hidden="1">
      <c r="A39" s="95">
        <v>40837</v>
      </c>
      <c r="B39" s="96">
        <v>197</v>
      </c>
      <c r="C39" s="19" t="s">
        <v>67</v>
      </c>
      <c r="D39" s="19" t="s">
        <v>78</v>
      </c>
      <c r="E39" s="97" t="s">
        <v>100</v>
      </c>
      <c r="F39" s="96"/>
      <c r="G39" s="98">
        <v>700</v>
      </c>
      <c r="H39" s="19" t="s">
        <v>66</v>
      </c>
      <c r="I39" s="96" t="s">
        <v>62</v>
      </c>
      <c r="J39" s="100">
        <v>40840</v>
      </c>
      <c r="K39" s="99"/>
    </row>
    <row r="40" spans="1:11" hidden="1">
      <c r="A40" s="95">
        <v>40830</v>
      </c>
      <c r="B40" s="96">
        <v>198</v>
      </c>
      <c r="C40" s="19" t="s">
        <v>67</v>
      </c>
      <c r="D40" s="19" t="s">
        <v>72</v>
      </c>
      <c r="E40" s="97" t="s">
        <v>101</v>
      </c>
      <c r="F40" s="96">
        <v>112</v>
      </c>
      <c r="G40" s="98">
        <v>700</v>
      </c>
      <c r="H40" s="19" t="s">
        <v>58</v>
      </c>
      <c r="I40" s="96" t="s">
        <v>62</v>
      </c>
      <c r="J40" s="96" t="s">
        <v>148</v>
      </c>
      <c r="K40" s="99"/>
    </row>
    <row r="41" spans="1:11" hidden="1">
      <c r="A41" s="95">
        <v>40833</v>
      </c>
      <c r="B41" s="96">
        <v>199</v>
      </c>
      <c r="C41" s="19" t="s">
        <v>67</v>
      </c>
      <c r="D41" s="19" t="s">
        <v>86</v>
      </c>
      <c r="E41" s="97" t="s">
        <v>102</v>
      </c>
      <c r="F41" s="96" t="s">
        <v>122</v>
      </c>
      <c r="G41" s="98">
        <v>1400</v>
      </c>
      <c r="H41" s="19" t="s">
        <v>66</v>
      </c>
      <c r="I41" s="96" t="s">
        <v>62</v>
      </c>
      <c r="J41" s="96" t="s">
        <v>148</v>
      </c>
      <c r="K41" s="99"/>
    </row>
    <row r="42" spans="1:11" hidden="1">
      <c r="A42" s="95">
        <v>40834</v>
      </c>
      <c r="B42" s="96">
        <v>200</v>
      </c>
      <c r="C42" s="19" t="s">
        <v>67</v>
      </c>
      <c r="D42" s="19" t="s">
        <v>89</v>
      </c>
      <c r="E42" s="97" t="s">
        <v>103</v>
      </c>
      <c r="F42" s="96">
        <v>227</v>
      </c>
      <c r="G42" s="98">
        <v>700</v>
      </c>
      <c r="H42" s="19" t="s">
        <v>58</v>
      </c>
      <c r="I42" s="96" t="s">
        <v>62</v>
      </c>
      <c r="J42" s="96" t="s">
        <v>148</v>
      </c>
      <c r="K42" s="99"/>
    </row>
    <row r="43" spans="1:11" hidden="1">
      <c r="A43" s="95">
        <v>40832</v>
      </c>
      <c r="B43" s="96">
        <v>201</v>
      </c>
      <c r="C43" s="19" t="s">
        <v>54</v>
      </c>
      <c r="D43" s="19" t="s">
        <v>104</v>
      </c>
      <c r="E43" s="97"/>
      <c r="F43" s="96"/>
      <c r="G43" s="105">
        <v>5600</v>
      </c>
      <c r="H43" s="19" t="s">
        <v>66</v>
      </c>
      <c r="I43" s="96" t="s">
        <v>81</v>
      </c>
      <c r="J43" s="96" t="s">
        <v>148</v>
      </c>
      <c r="K43" s="99"/>
    </row>
    <row r="44" spans="1:11" hidden="1">
      <c r="A44" s="95">
        <v>40837</v>
      </c>
      <c r="B44" s="96">
        <v>202</v>
      </c>
      <c r="C44" s="19" t="s">
        <v>54</v>
      </c>
      <c r="D44" s="19" t="s">
        <v>105</v>
      </c>
      <c r="E44" s="97"/>
      <c r="F44" s="96"/>
      <c r="G44" s="98">
        <v>2800</v>
      </c>
      <c r="H44" s="19" t="s">
        <v>66</v>
      </c>
      <c r="I44" s="96" t="s">
        <v>62</v>
      </c>
      <c r="J44" s="100">
        <v>40840</v>
      </c>
      <c r="K44" s="99"/>
    </row>
    <row r="45" spans="1:11" hidden="1">
      <c r="A45" s="95">
        <v>40840</v>
      </c>
      <c r="B45" s="96">
        <v>203</v>
      </c>
      <c r="C45" s="19" t="s">
        <v>54</v>
      </c>
      <c r="D45" s="19" t="s">
        <v>98</v>
      </c>
      <c r="E45" s="97"/>
      <c r="F45" s="96"/>
      <c r="G45" s="98">
        <v>2800</v>
      </c>
      <c r="H45" s="19" t="s">
        <v>66</v>
      </c>
      <c r="I45" s="96" t="s">
        <v>62</v>
      </c>
      <c r="J45" s="100">
        <v>40847</v>
      </c>
      <c r="K45" s="99"/>
    </row>
    <row r="46" spans="1:11" hidden="1">
      <c r="A46" s="95"/>
      <c r="B46" s="96">
        <v>204</v>
      </c>
      <c r="C46" s="19" t="s">
        <v>67</v>
      </c>
      <c r="D46" s="18" t="s">
        <v>128</v>
      </c>
      <c r="E46" s="106" t="s">
        <v>144</v>
      </c>
      <c r="F46" s="96">
        <v>2</v>
      </c>
      <c r="G46" s="98">
        <v>700</v>
      </c>
      <c r="H46" s="19" t="s">
        <v>58</v>
      </c>
      <c r="I46" s="96" t="s">
        <v>59</v>
      </c>
      <c r="J46" s="100" t="s">
        <v>148</v>
      </c>
      <c r="K46" s="99"/>
    </row>
    <row r="47" spans="1:11" hidden="1">
      <c r="A47" s="95">
        <v>40834</v>
      </c>
      <c r="B47" s="96">
        <v>205</v>
      </c>
      <c r="C47" s="19" t="s">
        <v>67</v>
      </c>
      <c r="D47" s="19" t="s">
        <v>106</v>
      </c>
      <c r="E47" s="97" t="s">
        <v>107</v>
      </c>
      <c r="F47" s="96">
        <v>13</v>
      </c>
      <c r="G47" s="98">
        <v>700</v>
      </c>
      <c r="H47" s="19" t="s">
        <v>58</v>
      </c>
      <c r="I47" s="96" t="s">
        <v>62</v>
      </c>
      <c r="J47" s="96" t="s">
        <v>148</v>
      </c>
      <c r="K47" s="99"/>
    </row>
    <row r="48" spans="1:11" hidden="1">
      <c r="A48" s="95">
        <v>40835</v>
      </c>
      <c r="B48" s="96">
        <v>206</v>
      </c>
      <c r="C48" s="19" t="s">
        <v>54</v>
      </c>
      <c r="D48" s="19" t="s">
        <v>108</v>
      </c>
      <c r="E48" s="97"/>
      <c r="F48" s="96"/>
      <c r="G48" s="98">
        <v>2800</v>
      </c>
      <c r="H48" s="19" t="s">
        <v>58</v>
      </c>
      <c r="I48" s="96" t="s">
        <v>59</v>
      </c>
      <c r="J48" s="96" t="s">
        <v>148</v>
      </c>
      <c r="K48" s="99"/>
    </row>
    <row r="49" spans="1:11" hidden="1">
      <c r="A49" s="95">
        <v>40836</v>
      </c>
      <c r="B49" s="96">
        <v>207</v>
      </c>
      <c r="C49" s="107" t="s">
        <v>67</v>
      </c>
      <c r="D49" s="107" t="s">
        <v>70</v>
      </c>
      <c r="E49" s="108" t="s">
        <v>109</v>
      </c>
      <c r="F49" s="109">
        <v>85</v>
      </c>
      <c r="G49" s="98">
        <v>700</v>
      </c>
      <c r="H49" s="19" t="s">
        <v>58</v>
      </c>
      <c r="I49" s="96" t="s">
        <v>62</v>
      </c>
      <c r="J49" s="96" t="s">
        <v>148</v>
      </c>
      <c r="K49" s="99" t="s">
        <v>123</v>
      </c>
    </row>
    <row r="50" spans="1:11" hidden="1">
      <c r="A50" s="95">
        <v>40829</v>
      </c>
      <c r="B50" s="96">
        <v>208</v>
      </c>
      <c r="C50" s="19" t="s">
        <v>110</v>
      </c>
      <c r="D50" s="19" t="s">
        <v>78</v>
      </c>
      <c r="E50" s="97" t="s">
        <v>111</v>
      </c>
      <c r="F50" s="96"/>
      <c r="G50" s="98">
        <v>150</v>
      </c>
      <c r="H50" s="19" t="s">
        <v>66</v>
      </c>
      <c r="I50" s="96" t="s">
        <v>62</v>
      </c>
      <c r="J50" s="100">
        <v>40847</v>
      </c>
      <c r="K50" s="99"/>
    </row>
    <row r="51" spans="1:11" hidden="1">
      <c r="A51" s="95">
        <v>40842</v>
      </c>
      <c r="B51" s="96">
        <v>209</v>
      </c>
      <c r="C51" s="107" t="s">
        <v>67</v>
      </c>
      <c r="D51" s="107" t="s">
        <v>117</v>
      </c>
      <c r="E51" s="108" t="s">
        <v>118</v>
      </c>
      <c r="F51" s="109">
        <v>55</v>
      </c>
      <c r="G51" s="98">
        <v>300</v>
      </c>
      <c r="H51" s="19" t="s">
        <v>66</v>
      </c>
      <c r="I51" s="96" t="s">
        <v>62</v>
      </c>
      <c r="J51" s="100">
        <v>40847</v>
      </c>
      <c r="K51" s="99"/>
    </row>
    <row r="52" spans="1:11" hidden="1">
      <c r="A52" s="95">
        <v>40842</v>
      </c>
      <c r="B52" s="96">
        <v>210</v>
      </c>
      <c r="C52" s="107" t="s">
        <v>110</v>
      </c>
      <c r="D52" s="107" t="s">
        <v>119</v>
      </c>
      <c r="E52" s="108" t="s">
        <v>118</v>
      </c>
      <c r="F52" s="109">
        <v>55</v>
      </c>
      <c r="G52" s="98">
        <v>150</v>
      </c>
      <c r="H52" s="19" t="s">
        <v>66</v>
      </c>
      <c r="I52" s="96"/>
      <c r="J52" s="100">
        <v>40840</v>
      </c>
      <c r="K52" s="99"/>
    </row>
    <row r="53" spans="1:11" hidden="1">
      <c r="A53" s="95">
        <v>40847</v>
      </c>
      <c r="B53" s="96">
        <v>211</v>
      </c>
      <c r="C53" s="19" t="s">
        <v>54</v>
      </c>
      <c r="D53" s="19" t="s">
        <v>133</v>
      </c>
      <c r="E53" s="97"/>
      <c r="F53" s="96"/>
      <c r="G53" s="98">
        <v>5000</v>
      </c>
      <c r="H53" s="19" t="s">
        <v>56</v>
      </c>
      <c r="I53" s="96" t="s">
        <v>134</v>
      </c>
      <c r="J53" s="100">
        <v>40847</v>
      </c>
      <c r="K53" s="99"/>
    </row>
    <row r="54" spans="1:11" hidden="1">
      <c r="A54" s="95">
        <v>40847</v>
      </c>
      <c r="B54" s="96">
        <v>212</v>
      </c>
      <c r="C54" s="19" t="s">
        <v>54</v>
      </c>
      <c r="D54" s="19" t="s">
        <v>133</v>
      </c>
      <c r="E54" s="97"/>
      <c r="F54" s="96"/>
      <c r="G54" s="98">
        <v>2800</v>
      </c>
      <c r="H54" s="19" t="s">
        <v>56</v>
      </c>
      <c r="I54" s="96" t="s">
        <v>57</v>
      </c>
      <c r="J54" s="100">
        <v>40847</v>
      </c>
      <c r="K54" s="99"/>
    </row>
    <row r="55" spans="1:11" hidden="1">
      <c r="A55" s="95">
        <v>40847</v>
      </c>
      <c r="B55" s="96">
        <v>213</v>
      </c>
      <c r="C55" s="19" t="s">
        <v>54</v>
      </c>
      <c r="D55" s="19" t="s">
        <v>133</v>
      </c>
      <c r="E55" s="97"/>
      <c r="F55" s="96"/>
      <c r="G55" s="98">
        <v>2800</v>
      </c>
      <c r="H55" s="19" t="s">
        <v>56</v>
      </c>
      <c r="I55" s="96" t="s">
        <v>59</v>
      </c>
      <c r="J55" s="100">
        <v>40847</v>
      </c>
      <c r="K55" s="99"/>
    </row>
    <row r="56" spans="1:11" hidden="1">
      <c r="A56" s="95">
        <v>40847</v>
      </c>
      <c r="B56" s="96">
        <v>214</v>
      </c>
      <c r="C56" s="19" t="s">
        <v>67</v>
      </c>
      <c r="D56" s="19" t="s">
        <v>135</v>
      </c>
      <c r="E56" s="97"/>
      <c r="F56" s="96"/>
      <c r="G56" s="98">
        <v>1000</v>
      </c>
      <c r="H56" s="19" t="s">
        <v>66</v>
      </c>
      <c r="I56" s="96" t="s">
        <v>62</v>
      </c>
      <c r="J56" s="100">
        <v>40848</v>
      </c>
      <c r="K56" s="99"/>
    </row>
    <row r="57" spans="1:11" hidden="1">
      <c r="A57" s="95">
        <v>40847</v>
      </c>
      <c r="B57" s="96">
        <v>215</v>
      </c>
      <c r="C57" s="19" t="s">
        <v>136</v>
      </c>
      <c r="D57" s="19" t="s">
        <v>135</v>
      </c>
      <c r="E57" s="97"/>
      <c r="F57" s="96"/>
      <c r="G57" s="98">
        <v>1000</v>
      </c>
      <c r="H57" s="19" t="s">
        <v>66</v>
      </c>
      <c r="I57" s="96" t="s">
        <v>62</v>
      </c>
      <c r="J57" s="100">
        <v>40848</v>
      </c>
      <c r="K57" s="99"/>
    </row>
    <row r="58" spans="1:11" hidden="1">
      <c r="A58" s="95">
        <v>40847</v>
      </c>
      <c r="B58" s="96">
        <v>216</v>
      </c>
      <c r="C58" s="19" t="s">
        <v>54</v>
      </c>
      <c r="D58" s="19" t="s">
        <v>71</v>
      </c>
      <c r="E58" s="97"/>
      <c r="F58" s="96"/>
      <c r="G58" s="98">
        <v>2800</v>
      </c>
      <c r="H58" s="19" t="s">
        <v>66</v>
      </c>
      <c r="I58" s="96" t="s">
        <v>62</v>
      </c>
      <c r="J58" s="100">
        <v>40848</v>
      </c>
      <c r="K58" s="99"/>
    </row>
    <row r="59" spans="1:11" hidden="1">
      <c r="A59" s="95">
        <v>40847</v>
      </c>
      <c r="B59" s="96">
        <v>217</v>
      </c>
      <c r="C59" s="107" t="s">
        <v>67</v>
      </c>
      <c r="D59" s="107" t="s">
        <v>68</v>
      </c>
      <c r="E59" s="108" t="s">
        <v>137</v>
      </c>
      <c r="F59" s="109">
        <v>3</v>
      </c>
      <c r="G59" s="98">
        <v>700</v>
      </c>
      <c r="H59" s="19" t="s">
        <v>66</v>
      </c>
      <c r="I59" s="96" t="s">
        <v>116</v>
      </c>
      <c r="J59" s="100">
        <v>40848</v>
      </c>
      <c r="K59" s="99"/>
    </row>
    <row r="60" spans="1:11" hidden="1">
      <c r="A60" s="95">
        <v>40847</v>
      </c>
      <c r="B60" s="96">
        <v>218</v>
      </c>
      <c r="C60" s="19" t="s">
        <v>67</v>
      </c>
      <c r="D60" s="19" t="s">
        <v>89</v>
      </c>
      <c r="E60" s="97" t="s">
        <v>138</v>
      </c>
      <c r="F60" s="96" t="s">
        <v>139</v>
      </c>
      <c r="G60" s="98">
        <v>1400</v>
      </c>
      <c r="H60" s="19" t="s">
        <v>66</v>
      </c>
      <c r="I60" s="96" t="s">
        <v>62</v>
      </c>
      <c r="J60" s="100">
        <v>40848</v>
      </c>
      <c r="K60" s="99"/>
    </row>
    <row r="61" spans="1:11" hidden="1">
      <c r="A61" s="95">
        <v>40848</v>
      </c>
      <c r="B61" s="96">
        <v>219</v>
      </c>
      <c r="C61" s="19" t="s">
        <v>67</v>
      </c>
      <c r="D61" s="19" t="s">
        <v>68</v>
      </c>
      <c r="E61" s="97" t="s">
        <v>140</v>
      </c>
      <c r="F61" s="96">
        <v>11</v>
      </c>
      <c r="G61" s="98">
        <v>700</v>
      </c>
      <c r="H61" s="19" t="s">
        <v>66</v>
      </c>
      <c r="I61" s="96" t="s">
        <v>62</v>
      </c>
      <c r="J61" s="100">
        <v>40848</v>
      </c>
      <c r="K61" s="99"/>
    </row>
    <row r="62" spans="1:11" hidden="1">
      <c r="A62" s="95">
        <v>40847</v>
      </c>
      <c r="B62" s="96">
        <v>220</v>
      </c>
      <c r="C62" s="19" t="s">
        <v>67</v>
      </c>
      <c r="D62" s="19" t="s">
        <v>90</v>
      </c>
      <c r="E62" s="97" t="s">
        <v>141</v>
      </c>
      <c r="F62" s="96">
        <v>206</v>
      </c>
      <c r="G62" s="98">
        <v>700</v>
      </c>
      <c r="H62" s="19" t="s">
        <v>66</v>
      </c>
      <c r="I62" s="96" t="s">
        <v>62</v>
      </c>
      <c r="J62" s="100">
        <v>40847</v>
      </c>
      <c r="K62" s="99"/>
    </row>
    <row r="63" spans="1:11" hidden="1">
      <c r="A63" s="95">
        <v>40847</v>
      </c>
      <c r="B63" s="96">
        <v>221</v>
      </c>
      <c r="C63" s="19" t="s">
        <v>67</v>
      </c>
      <c r="D63" s="19" t="s">
        <v>90</v>
      </c>
      <c r="E63" s="97" t="s">
        <v>142</v>
      </c>
      <c r="F63" s="96" t="s">
        <v>122</v>
      </c>
      <c r="G63" s="98">
        <v>700</v>
      </c>
      <c r="H63" s="19" t="s">
        <v>66</v>
      </c>
      <c r="I63" s="96" t="s">
        <v>62</v>
      </c>
      <c r="J63" s="100">
        <v>40847</v>
      </c>
      <c r="K63" s="99"/>
    </row>
    <row r="64" spans="1:11" ht="15.75" thickBot="1">
      <c r="A64" s="95">
        <v>40847</v>
      </c>
      <c r="B64" s="96">
        <v>222</v>
      </c>
      <c r="C64" s="19" t="s">
        <v>67</v>
      </c>
      <c r="D64" s="19" t="s">
        <v>129</v>
      </c>
      <c r="E64" s="97" t="s">
        <v>143</v>
      </c>
      <c r="F64" s="96">
        <v>205</v>
      </c>
      <c r="G64" s="98">
        <v>700</v>
      </c>
      <c r="H64" s="19" t="s">
        <v>66</v>
      </c>
      <c r="I64" s="96" t="s">
        <v>62</v>
      </c>
      <c r="J64" s="100">
        <v>40847</v>
      </c>
      <c r="K64" s="99"/>
    </row>
    <row r="65" spans="1:11" ht="15.75" hidden="1" thickBot="1">
      <c r="A65" s="95">
        <v>40847</v>
      </c>
      <c r="B65" s="96">
        <v>223</v>
      </c>
      <c r="C65" s="19" t="s">
        <v>67</v>
      </c>
      <c r="D65" s="19" t="s">
        <v>93</v>
      </c>
      <c r="E65" s="97" t="s">
        <v>145</v>
      </c>
      <c r="F65" s="96" t="s">
        <v>122</v>
      </c>
      <c r="G65" s="98">
        <v>1400</v>
      </c>
      <c r="H65" s="19" t="s">
        <v>66</v>
      </c>
      <c r="I65" s="96" t="s">
        <v>146</v>
      </c>
      <c r="J65" s="100">
        <v>40847</v>
      </c>
      <c r="K65" s="99"/>
    </row>
    <row r="66" spans="1:11" ht="15.75" hidden="1" thickBot="1">
      <c r="A66" s="95">
        <v>40847</v>
      </c>
      <c r="B66" s="96">
        <v>224</v>
      </c>
      <c r="C66" s="19" t="s">
        <v>67</v>
      </c>
      <c r="D66" s="19" t="s">
        <v>78</v>
      </c>
      <c r="E66" s="97" t="s">
        <v>147</v>
      </c>
      <c r="F66" s="96" t="s">
        <v>122</v>
      </c>
      <c r="G66" s="98">
        <v>700</v>
      </c>
      <c r="H66" s="19" t="s">
        <v>66</v>
      </c>
      <c r="I66" s="96" t="s">
        <v>62</v>
      </c>
      <c r="J66" s="100">
        <v>40847</v>
      </c>
      <c r="K66" s="99"/>
    </row>
    <row r="67" spans="1:11" ht="15.75" hidden="1" thickBot="1">
      <c r="A67" s="95">
        <v>40822</v>
      </c>
      <c r="B67" s="96">
        <v>225</v>
      </c>
      <c r="C67" s="19" t="s">
        <v>67</v>
      </c>
      <c r="D67" s="19" t="s">
        <v>86</v>
      </c>
      <c r="E67" s="97" t="s">
        <v>102</v>
      </c>
      <c r="F67" s="96" t="s">
        <v>122</v>
      </c>
      <c r="G67" s="98">
        <v>1400</v>
      </c>
      <c r="H67" s="19" t="s">
        <v>58</v>
      </c>
      <c r="I67" s="96" t="s">
        <v>59</v>
      </c>
      <c r="J67" s="100">
        <v>40822</v>
      </c>
      <c r="K67" s="99"/>
    </row>
    <row r="68" spans="1:11" ht="15.75" hidden="1" thickBot="1">
      <c r="A68" s="95">
        <v>40821</v>
      </c>
      <c r="B68" s="96">
        <v>226</v>
      </c>
      <c r="C68" s="19" t="s">
        <v>54</v>
      </c>
      <c r="D68" s="19" t="s">
        <v>86</v>
      </c>
      <c r="E68" s="97"/>
      <c r="F68" s="96"/>
      <c r="G68" s="98">
        <v>2800.27</v>
      </c>
      <c r="H68" s="19" t="s">
        <v>85</v>
      </c>
      <c r="I68" s="96" t="s">
        <v>59</v>
      </c>
      <c r="J68" s="96" t="s">
        <v>148</v>
      </c>
      <c r="K68" s="118"/>
    </row>
    <row r="69" spans="1:11" ht="15.75" hidden="1" thickBot="1">
      <c r="A69" s="95">
        <v>40850</v>
      </c>
      <c r="B69" s="96">
        <v>227</v>
      </c>
      <c r="C69" s="19" t="s">
        <v>54</v>
      </c>
      <c r="D69" s="19" t="s">
        <v>86</v>
      </c>
      <c r="E69" s="97"/>
      <c r="F69" s="96"/>
      <c r="G69" s="98">
        <v>2800.27</v>
      </c>
      <c r="H69" s="19" t="s">
        <v>85</v>
      </c>
      <c r="I69" s="96" t="s">
        <v>62</v>
      </c>
      <c r="J69" s="96" t="s">
        <v>148</v>
      </c>
      <c r="K69" s="118"/>
    </row>
    <row r="70" spans="1:11" ht="15.75" hidden="1" thickBot="1">
      <c r="A70" s="119"/>
      <c r="B70" s="120"/>
      <c r="C70" s="121"/>
      <c r="D70" s="121"/>
      <c r="E70" s="122"/>
      <c r="F70" s="120"/>
      <c r="G70" s="123"/>
      <c r="H70" s="121"/>
      <c r="I70" s="120"/>
      <c r="J70" s="120"/>
      <c r="K70" s="118"/>
    </row>
    <row r="71" spans="1:11" ht="15.75" hidden="1" thickBot="1">
      <c r="A71" s="124"/>
      <c r="B71" s="125"/>
      <c r="C71" s="124"/>
      <c r="D71" s="124" t="s">
        <v>63</v>
      </c>
      <c r="E71" s="126"/>
      <c r="F71" s="125"/>
      <c r="G71" s="127">
        <f>SUM(G6:G70)</f>
        <v>121960.54000000001</v>
      </c>
      <c r="H71" s="124"/>
      <c r="I71" s="125"/>
      <c r="J71" s="125"/>
      <c r="K71" s="57"/>
    </row>
    <row r="72" spans="1:11" ht="15.75" hidden="1" thickBot="1">
      <c r="G72" s="110"/>
    </row>
    <row r="73" spans="1:11" ht="15.75" thickBot="1">
      <c r="D73" s="128" t="s">
        <v>63</v>
      </c>
      <c r="G73" s="117">
        <f>SUBTOTAL(9,G7:G69)</f>
        <v>700</v>
      </c>
    </row>
  </sheetData>
  <autoFilter ref="A5:K72">
    <filterColumn colId="2"/>
    <filterColumn colId="3">
      <filters>
        <filter val="BRASILIA"/>
      </filters>
    </filterColumn>
  </autoFilter>
  <printOptions horizontalCentered="1"/>
  <pageMargins left="0" right="0" top="0.74803149606299213" bottom="0.74803149606299213" header="0.31496062992125984" footer="0.31496062992125984"/>
  <pageSetup scale="70" orientation="landscape" horizontalDpi="4294967292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AE41"/>
  <sheetViews>
    <sheetView tabSelected="1" topLeftCell="A12" workbookViewId="0">
      <pane xSplit="13" topLeftCell="N1" activePane="topRight" state="frozen"/>
      <selection activeCell="A2" sqref="A2"/>
      <selection pane="topRight" activeCell="A33" sqref="A33"/>
    </sheetView>
  </sheetViews>
  <sheetFormatPr baseColWidth="10" defaultRowHeight="15"/>
  <cols>
    <col min="1" max="1" width="21.85546875" customWidth="1"/>
    <col min="2" max="13" width="11.42578125" hidden="1" customWidth="1"/>
    <col min="14" max="14" width="12.5703125" hidden="1" customWidth="1"/>
    <col min="15" max="15" width="20.140625" hidden="1" customWidth="1"/>
    <col min="16" max="16" width="7.42578125" style="72" hidden="1" customWidth="1"/>
    <col min="17" max="17" width="11.5703125" style="53" hidden="1" customWidth="1"/>
    <col min="18" max="18" width="7.7109375" style="73" hidden="1" customWidth="1"/>
    <col min="19" max="21" width="11.5703125" style="53" hidden="1" customWidth="1"/>
    <col min="22" max="23" width="12.5703125" hidden="1" customWidth="1"/>
    <col min="24" max="24" width="12.42578125" hidden="1" customWidth="1"/>
    <col min="25" max="25" width="0" style="69" hidden="1" customWidth="1"/>
    <col min="26" max="26" width="0" style="53" hidden="1" customWidth="1"/>
    <col min="27" max="27" width="0" style="129" hidden="1" customWidth="1"/>
    <col min="28" max="28" width="0" hidden="1" customWidth="1"/>
    <col min="29" max="29" width="12.5703125" bestFit="1" customWidth="1"/>
    <col min="30" max="32" width="0" hidden="1" customWidth="1"/>
  </cols>
  <sheetData>
    <row r="2" spans="1:31" ht="18.75">
      <c r="A2" s="1" t="s">
        <v>0</v>
      </c>
      <c r="M2" s="2"/>
      <c r="N2" s="1"/>
      <c r="O2" s="3"/>
      <c r="P2" s="70"/>
    </row>
    <row r="3" spans="1:31" ht="19.5" thickBot="1">
      <c r="A3" s="4" t="s">
        <v>159</v>
      </c>
      <c r="M3" s="5"/>
      <c r="N3" s="3"/>
      <c r="O3" s="6"/>
      <c r="P3" s="71"/>
    </row>
    <row r="4" spans="1:31" ht="60.75" thickBot="1">
      <c r="A4" s="7" t="s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9" t="s">
        <v>2</v>
      </c>
      <c r="N4" s="7" t="s">
        <v>2</v>
      </c>
      <c r="O4" s="7" t="s">
        <v>3</v>
      </c>
      <c r="P4" s="83" t="s">
        <v>113</v>
      </c>
      <c r="Q4" s="84" t="s">
        <v>115</v>
      </c>
      <c r="R4" s="84" t="s">
        <v>113</v>
      </c>
      <c r="S4" s="84" t="s">
        <v>115</v>
      </c>
      <c r="T4" s="84" t="s">
        <v>113</v>
      </c>
      <c r="U4" s="84" t="s">
        <v>115</v>
      </c>
      <c r="V4" s="85" t="s">
        <v>114</v>
      </c>
      <c r="W4" s="113" t="s">
        <v>151</v>
      </c>
      <c r="X4" s="113" t="s">
        <v>152</v>
      </c>
      <c r="Y4" s="133" t="s">
        <v>113</v>
      </c>
      <c r="Z4" s="84" t="s">
        <v>155</v>
      </c>
      <c r="AA4" s="133" t="s">
        <v>113</v>
      </c>
      <c r="AB4" s="84" t="s">
        <v>155</v>
      </c>
      <c r="AC4" s="84" t="s">
        <v>154</v>
      </c>
    </row>
    <row r="5" spans="1:31">
      <c r="A5" s="10" t="s">
        <v>4</v>
      </c>
      <c r="B5" s="11"/>
      <c r="C5" s="12" t="s">
        <v>5</v>
      </c>
      <c r="D5" s="12"/>
      <c r="E5" s="13">
        <v>35260</v>
      </c>
      <c r="F5" s="11"/>
      <c r="G5" s="13"/>
      <c r="H5" s="11" t="s">
        <v>6</v>
      </c>
      <c r="I5" s="13">
        <v>5000</v>
      </c>
      <c r="J5" s="13" t="s">
        <v>7</v>
      </c>
      <c r="K5" s="13">
        <v>5000</v>
      </c>
      <c r="L5" s="14"/>
      <c r="M5" s="15">
        <f>40550-10080</f>
        <v>30470</v>
      </c>
      <c r="N5" s="16">
        <f>36060+2800</f>
        <v>38860</v>
      </c>
      <c r="O5" s="74">
        <v>9</v>
      </c>
      <c r="P5" s="78"/>
      <c r="Q5" s="79"/>
      <c r="R5" s="80"/>
      <c r="S5" s="79"/>
      <c r="T5" s="79"/>
      <c r="U5" s="79"/>
      <c r="V5" s="81">
        <f>+N5-Q5-S5-U5</f>
        <v>38860</v>
      </c>
      <c r="W5" s="53">
        <v>2800</v>
      </c>
      <c r="X5" s="130">
        <f>+V5+W5</f>
        <v>41660</v>
      </c>
      <c r="Y5" s="96"/>
      <c r="Z5" s="79"/>
      <c r="AA5" s="134"/>
      <c r="AB5" s="19"/>
      <c r="AC5" s="81">
        <f>+X5-Z5-AB5</f>
        <v>41660</v>
      </c>
    </row>
    <row r="6" spans="1:31">
      <c r="A6" s="17" t="s">
        <v>8</v>
      </c>
      <c r="B6" s="18">
        <v>40118</v>
      </c>
      <c r="C6" s="19">
        <v>2000</v>
      </c>
      <c r="D6" s="19" t="s">
        <v>9</v>
      </c>
      <c r="E6" s="20">
        <v>10040</v>
      </c>
      <c r="F6" s="19"/>
      <c r="G6" s="20"/>
      <c r="H6" s="19"/>
      <c r="I6" s="20"/>
      <c r="J6" s="20" t="s">
        <v>7</v>
      </c>
      <c r="K6" s="20">
        <v>5000</v>
      </c>
      <c r="L6" s="21"/>
      <c r="M6" s="22">
        <v>22120</v>
      </c>
      <c r="N6" s="16">
        <f>27680+2800-2800</f>
        <v>27680</v>
      </c>
      <c r="O6" s="75">
        <v>8</v>
      </c>
      <c r="P6" s="78">
        <v>175</v>
      </c>
      <c r="Q6" s="79">
        <v>5600</v>
      </c>
      <c r="R6" s="80"/>
      <c r="S6" s="79"/>
      <c r="T6" s="79"/>
      <c r="U6" s="79"/>
      <c r="V6" s="81">
        <f t="shared" ref="V6:V36" si="0">+N6-Q6-S6-U6</f>
        <v>22080</v>
      </c>
      <c r="W6" s="53">
        <v>2800</v>
      </c>
      <c r="X6" s="131">
        <f t="shared" ref="X6:X36" si="1">+V6+W6</f>
        <v>24880</v>
      </c>
      <c r="Y6" s="96"/>
      <c r="Z6" s="79"/>
      <c r="AA6" s="134"/>
      <c r="AB6" s="19"/>
      <c r="AC6" s="81">
        <f t="shared" ref="AC6:AC36" si="2">+X6-Z6-AB6</f>
        <v>24880</v>
      </c>
    </row>
    <row r="7" spans="1:31">
      <c r="A7" s="17" t="s">
        <v>10</v>
      </c>
      <c r="B7" s="19"/>
      <c r="C7" s="23" t="s">
        <v>5</v>
      </c>
      <c r="D7" s="19"/>
      <c r="E7" s="24">
        <v>32307.5</v>
      </c>
      <c r="F7" s="19"/>
      <c r="G7" s="19"/>
      <c r="H7" s="19"/>
      <c r="I7" s="20"/>
      <c r="J7" s="20" t="s">
        <v>7</v>
      </c>
      <c r="K7" s="20">
        <v>5000</v>
      </c>
      <c r="L7" s="21"/>
      <c r="M7" s="22">
        <v>25769</v>
      </c>
      <c r="N7" s="16">
        <f>26369+2800-5000</f>
        <v>24169</v>
      </c>
      <c r="O7" s="75">
        <v>8</v>
      </c>
      <c r="P7" s="78"/>
      <c r="Q7" s="79"/>
      <c r="R7" s="80"/>
      <c r="S7" s="79"/>
      <c r="T7" s="79"/>
      <c r="U7" s="79"/>
      <c r="V7" s="81">
        <f t="shared" si="0"/>
        <v>24169</v>
      </c>
      <c r="W7" s="53">
        <v>2800</v>
      </c>
      <c r="X7" s="131">
        <f t="shared" si="1"/>
        <v>26969</v>
      </c>
      <c r="Y7" s="96"/>
      <c r="Z7" s="79"/>
      <c r="AA7" s="134"/>
      <c r="AB7" s="19"/>
      <c r="AC7" s="81">
        <f t="shared" si="2"/>
        <v>26969</v>
      </c>
    </row>
    <row r="8" spans="1:31">
      <c r="A8" s="17" t="s">
        <v>11</v>
      </c>
      <c r="B8" s="19" t="s">
        <v>12</v>
      </c>
      <c r="C8" s="19">
        <f>2540*2</f>
        <v>5080</v>
      </c>
      <c r="D8" s="19" t="s">
        <v>13</v>
      </c>
      <c r="E8" s="20">
        <v>2540</v>
      </c>
      <c r="F8" s="19" t="s">
        <v>14</v>
      </c>
      <c r="G8" s="20">
        <v>2540</v>
      </c>
      <c r="H8" s="19" t="s">
        <v>6</v>
      </c>
      <c r="I8" s="20">
        <v>5000</v>
      </c>
      <c r="J8" s="20" t="s">
        <v>7</v>
      </c>
      <c r="K8" s="20">
        <v>5000</v>
      </c>
      <c r="L8" s="21"/>
      <c r="M8" s="22">
        <v>23890</v>
      </c>
      <c r="N8" s="16">
        <f>26950+2800</f>
        <v>29750</v>
      </c>
      <c r="O8" s="75">
        <v>7</v>
      </c>
      <c r="P8" s="78">
        <v>174</v>
      </c>
      <c r="Q8" s="79">
        <v>2800</v>
      </c>
      <c r="R8" s="80"/>
      <c r="S8" s="79"/>
      <c r="T8" s="79"/>
      <c r="U8" s="79"/>
      <c r="V8" s="81">
        <f t="shared" si="0"/>
        <v>26950</v>
      </c>
      <c r="W8" s="53">
        <v>2800</v>
      </c>
      <c r="X8" s="131">
        <f t="shared" si="1"/>
        <v>29750</v>
      </c>
      <c r="Y8" s="96"/>
      <c r="Z8" s="79"/>
      <c r="AA8" s="134"/>
      <c r="AB8" s="19"/>
      <c r="AC8" s="81">
        <f t="shared" si="2"/>
        <v>29750</v>
      </c>
    </row>
    <row r="9" spans="1:31">
      <c r="A9" s="17" t="s">
        <v>15</v>
      </c>
      <c r="B9" s="19"/>
      <c r="C9" s="19"/>
      <c r="D9" s="19"/>
      <c r="E9" s="19"/>
      <c r="F9" s="19" t="s">
        <v>14</v>
      </c>
      <c r="G9" s="20">
        <v>2540</v>
      </c>
      <c r="H9" s="19" t="s">
        <v>6</v>
      </c>
      <c r="I9" s="20">
        <v>5000</v>
      </c>
      <c r="J9" s="20" t="s">
        <v>7</v>
      </c>
      <c r="K9" s="20">
        <v>5000</v>
      </c>
      <c r="L9" s="21"/>
      <c r="M9" s="22">
        <v>20220</v>
      </c>
      <c r="N9" s="16">
        <f>25780+2800-2800</f>
        <v>25780</v>
      </c>
      <c r="O9" s="75">
        <v>7</v>
      </c>
      <c r="P9" s="78">
        <v>165</v>
      </c>
      <c r="Q9" s="79">
        <v>2800</v>
      </c>
      <c r="R9" s="80">
        <v>180</v>
      </c>
      <c r="S9" s="79">
        <v>10660</v>
      </c>
      <c r="T9" s="79"/>
      <c r="U9" s="79"/>
      <c r="V9" s="81">
        <f t="shared" si="0"/>
        <v>12320</v>
      </c>
      <c r="W9" s="53">
        <v>2800</v>
      </c>
      <c r="X9" s="131">
        <f t="shared" si="1"/>
        <v>15120</v>
      </c>
      <c r="Y9" s="96">
        <v>246</v>
      </c>
      <c r="Z9" s="79">
        <v>2800</v>
      </c>
      <c r="AA9" s="134"/>
      <c r="AB9" s="19"/>
      <c r="AC9" s="81">
        <f t="shared" si="2"/>
        <v>12320</v>
      </c>
    </row>
    <row r="10" spans="1:31">
      <c r="A10" s="17" t="s">
        <v>16</v>
      </c>
      <c r="B10" s="19"/>
      <c r="C10" s="19"/>
      <c r="D10" s="19" t="s">
        <v>13</v>
      </c>
      <c r="E10" s="20">
        <v>2540</v>
      </c>
      <c r="F10" s="19" t="s">
        <v>14</v>
      </c>
      <c r="G10" s="20">
        <v>2540</v>
      </c>
      <c r="H10" s="19" t="s">
        <v>6</v>
      </c>
      <c r="I10" s="20">
        <v>5000</v>
      </c>
      <c r="J10" s="20" t="s">
        <v>7</v>
      </c>
      <c r="K10" s="20">
        <v>5000</v>
      </c>
      <c r="L10" s="21"/>
      <c r="M10" s="22">
        <v>12460</v>
      </c>
      <c r="N10" s="16">
        <f>23140+2800</f>
        <v>25940</v>
      </c>
      <c r="O10" s="75">
        <v>5</v>
      </c>
      <c r="P10" s="78"/>
      <c r="Q10" s="79"/>
      <c r="R10" s="80"/>
      <c r="S10" s="79"/>
      <c r="T10" s="79"/>
      <c r="U10" s="79"/>
      <c r="V10" s="81">
        <f t="shared" si="0"/>
        <v>25940</v>
      </c>
      <c r="W10" s="53">
        <v>2800</v>
      </c>
      <c r="X10" s="131">
        <f t="shared" si="1"/>
        <v>28740</v>
      </c>
      <c r="Y10" s="96"/>
      <c r="Z10" s="79"/>
      <c r="AA10" s="134"/>
      <c r="AB10" s="19"/>
      <c r="AC10" s="81">
        <f t="shared" si="2"/>
        <v>28740</v>
      </c>
    </row>
    <row r="11" spans="1:31">
      <c r="A11" s="17" t="s">
        <v>17</v>
      </c>
      <c r="B11" s="19"/>
      <c r="C11" s="19"/>
      <c r="D11" s="19"/>
      <c r="E11" s="19"/>
      <c r="F11" s="19" t="s">
        <v>14</v>
      </c>
      <c r="G11" s="20">
        <v>2540</v>
      </c>
      <c r="H11" s="19" t="s">
        <v>6</v>
      </c>
      <c r="I11" s="20">
        <v>5000</v>
      </c>
      <c r="J11" s="20" t="s">
        <v>7</v>
      </c>
      <c r="K11" s="20">
        <v>5000</v>
      </c>
      <c r="L11" s="21"/>
      <c r="M11" s="22">
        <v>9540</v>
      </c>
      <c r="N11" s="16">
        <f>15140+2800-7500</f>
        <v>10440</v>
      </c>
      <c r="O11" s="75">
        <v>4</v>
      </c>
      <c r="P11" s="78">
        <v>168</v>
      </c>
      <c r="Q11" s="79">
        <v>7600</v>
      </c>
      <c r="R11" s="80"/>
      <c r="S11" s="79"/>
      <c r="T11" s="79"/>
      <c r="U11" s="79"/>
      <c r="V11" s="81">
        <f t="shared" si="0"/>
        <v>2840</v>
      </c>
      <c r="W11" s="53">
        <v>2800</v>
      </c>
      <c r="X11" s="131">
        <f t="shared" si="1"/>
        <v>5640</v>
      </c>
      <c r="Y11" s="96">
        <v>258</v>
      </c>
      <c r="Z11" s="79">
        <v>4000</v>
      </c>
      <c r="AA11" s="134"/>
      <c r="AB11" s="19"/>
      <c r="AC11" s="81">
        <v>0</v>
      </c>
      <c r="AE11">
        <f>60+800+2800</f>
        <v>3660</v>
      </c>
    </row>
    <row r="12" spans="1:31">
      <c r="A12" s="17" t="s">
        <v>18</v>
      </c>
      <c r="B12" s="19"/>
      <c r="C12" s="19"/>
      <c r="D12" s="19"/>
      <c r="E12" s="19"/>
      <c r="F12" s="19"/>
      <c r="G12" s="20"/>
      <c r="H12" s="19" t="s">
        <v>6</v>
      </c>
      <c r="I12" s="20">
        <v>5000</v>
      </c>
      <c r="J12" s="20" t="s">
        <v>7</v>
      </c>
      <c r="K12" s="20">
        <v>5000</v>
      </c>
      <c r="L12" s="21"/>
      <c r="M12" s="22">
        <v>15000</v>
      </c>
      <c r="N12" s="16">
        <f>18100+2800</f>
        <v>20900</v>
      </c>
      <c r="O12" s="75">
        <v>4</v>
      </c>
      <c r="P12" s="78"/>
      <c r="Q12" s="79"/>
      <c r="R12" s="80"/>
      <c r="S12" s="79"/>
      <c r="T12" s="79"/>
      <c r="U12" s="79"/>
      <c r="V12" s="81">
        <f t="shared" si="0"/>
        <v>20900</v>
      </c>
      <c r="W12" s="53">
        <v>2800</v>
      </c>
      <c r="X12" s="131">
        <f t="shared" si="1"/>
        <v>23700</v>
      </c>
      <c r="Y12" s="96"/>
      <c r="Z12" s="79"/>
      <c r="AA12" s="134"/>
      <c r="AB12" s="19"/>
      <c r="AC12" s="81">
        <f t="shared" si="2"/>
        <v>23700</v>
      </c>
    </row>
    <row r="13" spans="1:31">
      <c r="A13" s="17" t="s">
        <v>19</v>
      </c>
      <c r="B13" s="25"/>
      <c r="C13" s="25"/>
      <c r="D13" s="25"/>
      <c r="E13" s="25"/>
      <c r="F13" s="25"/>
      <c r="G13" s="26"/>
      <c r="H13" s="25" t="s">
        <v>6</v>
      </c>
      <c r="I13" s="26">
        <v>5000</v>
      </c>
      <c r="J13" s="26" t="s">
        <v>7</v>
      </c>
      <c r="K13" s="26">
        <v>5000</v>
      </c>
      <c r="L13" s="27"/>
      <c r="M13" s="28">
        <f>10000</f>
        <v>10000</v>
      </c>
      <c r="N13" s="16">
        <f>15600+2800-5000</f>
        <v>13400</v>
      </c>
      <c r="O13" s="76">
        <v>4</v>
      </c>
      <c r="P13" s="82"/>
      <c r="Q13" s="79"/>
      <c r="R13" s="80"/>
      <c r="S13" s="79"/>
      <c r="T13" s="79"/>
      <c r="U13" s="79"/>
      <c r="V13" s="81">
        <f t="shared" si="0"/>
        <v>13400</v>
      </c>
      <c r="W13" s="53">
        <v>2800</v>
      </c>
      <c r="X13" s="131">
        <f t="shared" si="1"/>
        <v>16200</v>
      </c>
      <c r="Y13" s="96">
        <v>260</v>
      </c>
      <c r="Z13" s="79">
        <v>5000</v>
      </c>
      <c r="AA13" s="134"/>
      <c r="AB13" s="19"/>
      <c r="AC13" s="81">
        <f t="shared" si="2"/>
        <v>11200</v>
      </c>
    </row>
    <row r="14" spans="1:31">
      <c r="A14" s="17" t="s">
        <v>20</v>
      </c>
      <c r="B14" s="19"/>
      <c r="C14" s="19"/>
      <c r="D14" s="19"/>
      <c r="E14" s="19"/>
      <c r="F14" s="19"/>
      <c r="G14" s="20"/>
      <c r="H14" s="19" t="s">
        <v>6</v>
      </c>
      <c r="I14" s="20">
        <v>5000</v>
      </c>
      <c r="J14" s="20" t="s">
        <v>7</v>
      </c>
      <c r="K14" s="20">
        <v>5000</v>
      </c>
      <c r="L14" s="21"/>
      <c r="M14" s="22">
        <v>7400</v>
      </c>
      <c r="N14" s="16">
        <f>12300+2800-1700</f>
        <v>13400</v>
      </c>
      <c r="O14" s="75">
        <v>4</v>
      </c>
      <c r="P14" s="78">
        <v>211</v>
      </c>
      <c r="Q14" s="79">
        <v>5000</v>
      </c>
      <c r="R14" s="80">
        <v>212</v>
      </c>
      <c r="S14" s="79">
        <v>2800</v>
      </c>
      <c r="T14" s="80">
        <v>213</v>
      </c>
      <c r="U14" s="79">
        <v>2800</v>
      </c>
      <c r="V14" s="81">
        <f t="shared" si="0"/>
        <v>2800</v>
      </c>
      <c r="W14" s="53">
        <v>2800</v>
      </c>
      <c r="X14" s="131">
        <f t="shared" si="1"/>
        <v>5600</v>
      </c>
      <c r="Y14" s="96"/>
      <c r="Z14" s="79"/>
      <c r="AA14" s="134"/>
      <c r="AB14" s="19"/>
      <c r="AC14" s="81">
        <f t="shared" si="2"/>
        <v>5600</v>
      </c>
    </row>
    <row r="15" spans="1:31">
      <c r="A15" s="17" t="s">
        <v>21</v>
      </c>
      <c r="B15" s="19"/>
      <c r="C15" s="19"/>
      <c r="D15" s="19"/>
      <c r="E15" s="20"/>
      <c r="F15" s="19"/>
      <c r="G15" s="20"/>
      <c r="H15" s="19" t="s">
        <v>6</v>
      </c>
      <c r="I15" s="20">
        <v>5000</v>
      </c>
      <c r="J15" s="20" t="s">
        <v>7</v>
      </c>
      <c r="K15" s="20">
        <v>5000</v>
      </c>
      <c r="L15" s="21"/>
      <c r="M15" s="22">
        <v>7380</v>
      </c>
      <c r="N15" s="16">
        <f>10180+2800-2800</f>
        <v>10180</v>
      </c>
      <c r="O15" s="75">
        <v>4</v>
      </c>
      <c r="P15" s="78">
        <v>176</v>
      </c>
      <c r="Q15" s="79">
        <v>2800</v>
      </c>
      <c r="R15" s="80"/>
      <c r="S15" s="79"/>
      <c r="T15" s="79"/>
      <c r="U15" s="79"/>
      <c r="V15" s="81">
        <f t="shared" si="0"/>
        <v>7380</v>
      </c>
      <c r="W15" s="53">
        <v>2800</v>
      </c>
      <c r="X15" s="131">
        <f t="shared" si="1"/>
        <v>10180</v>
      </c>
      <c r="Y15" s="96"/>
      <c r="Z15" s="79"/>
      <c r="AA15" s="134"/>
      <c r="AB15" s="19"/>
      <c r="AC15" s="81">
        <f t="shared" si="2"/>
        <v>10180</v>
      </c>
    </row>
    <row r="16" spans="1:31">
      <c r="A16" s="17" t="s">
        <v>22</v>
      </c>
      <c r="B16" s="19"/>
      <c r="C16" s="19"/>
      <c r="D16" s="19"/>
      <c r="E16" s="19"/>
      <c r="F16" s="19"/>
      <c r="G16" s="20"/>
      <c r="H16" s="19" t="s">
        <v>6</v>
      </c>
      <c r="I16" s="20">
        <v>5000</v>
      </c>
      <c r="J16" s="20" t="s">
        <v>7</v>
      </c>
      <c r="K16" s="20">
        <v>5000</v>
      </c>
      <c r="L16" s="21"/>
      <c r="M16" s="22">
        <f>15000-5000</f>
        <v>10000</v>
      </c>
      <c r="N16" s="16">
        <f>10600+2800-5000</f>
        <v>8400</v>
      </c>
      <c r="O16" s="75">
        <v>4</v>
      </c>
      <c r="P16" s="78"/>
      <c r="Q16" s="79"/>
      <c r="R16" s="80"/>
      <c r="S16" s="79"/>
      <c r="T16" s="79"/>
      <c r="U16" s="79"/>
      <c r="V16" s="81">
        <f t="shared" si="0"/>
        <v>8400</v>
      </c>
      <c r="W16" s="53">
        <v>2800</v>
      </c>
      <c r="X16" s="131">
        <f t="shared" si="1"/>
        <v>11200</v>
      </c>
      <c r="Y16" s="96"/>
      <c r="Z16" s="79"/>
      <c r="AA16" s="134"/>
      <c r="AB16" s="19"/>
      <c r="AC16" s="81">
        <f t="shared" si="2"/>
        <v>11200</v>
      </c>
    </row>
    <row r="17" spans="1:30">
      <c r="A17" s="17" t="s">
        <v>23</v>
      </c>
      <c r="B17" s="19"/>
      <c r="C17" s="19"/>
      <c r="D17" s="19"/>
      <c r="E17" s="19"/>
      <c r="F17" s="19"/>
      <c r="G17" s="20"/>
      <c r="H17" s="19" t="s">
        <v>6</v>
      </c>
      <c r="I17" s="20">
        <v>5000</v>
      </c>
      <c r="J17" s="20" t="s">
        <v>7</v>
      </c>
      <c r="K17" s="20">
        <v>5000</v>
      </c>
      <c r="L17" s="21"/>
      <c r="M17" s="22">
        <v>5000</v>
      </c>
      <c r="N17" s="16">
        <f>10600+2800</f>
        <v>13400</v>
      </c>
      <c r="O17" s="75">
        <v>4</v>
      </c>
      <c r="P17" s="78">
        <v>185</v>
      </c>
      <c r="Q17" s="79">
        <v>2800</v>
      </c>
      <c r="R17" s="80"/>
      <c r="S17" s="79"/>
      <c r="T17" s="79"/>
      <c r="U17" s="79"/>
      <c r="V17" s="81">
        <f t="shared" si="0"/>
        <v>10600</v>
      </c>
      <c r="W17" s="53">
        <v>2800</v>
      </c>
      <c r="X17" s="131">
        <f t="shared" si="1"/>
        <v>13400</v>
      </c>
      <c r="Y17" s="96"/>
      <c r="Z17" s="79"/>
      <c r="AA17" s="134"/>
      <c r="AB17" s="19"/>
      <c r="AC17" s="81">
        <f t="shared" si="2"/>
        <v>13400</v>
      </c>
    </row>
    <row r="18" spans="1:30">
      <c r="A18" s="17" t="s">
        <v>24</v>
      </c>
      <c r="B18" s="19"/>
      <c r="C18" s="20"/>
      <c r="D18" s="19"/>
      <c r="E18" s="20"/>
      <c r="F18" s="19" t="s">
        <v>14</v>
      </c>
      <c r="G18" s="20">
        <v>2540</v>
      </c>
      <c r="H18" s="19" t="s">
        <v>6</v>
      </c>
      <c r="I18" s="20">
        <v>5000</v>
      </c>
      <c r="J18" s="20" t="s">
        <v>7</v>
      </c>
      <c r="K18" s="20">
        <v>5000</v>
      </c>
      <c r="L18" s="21"/>
      <c r="M18" s="22">
        <v>5000</v>
      </c>
      <c r="N18" s="16">
        <f>10600+2800-2800</f>
        <v>10600</v>
      </c>
      <c r="O18" s="75">
        <v>3</v>
      </c>
      <c r="P18" s="78">
        <v>192</v>
      </c>
      <c r="Q18" s="79">
        <v>2800</v>
      </c>
      <c r="R18" s="80"/>
      <c r="S18" s="79"/>
      <c r="T18" s="79"/>
      <c r="U18" s="79"/>
      <c r="V18" s="81">
        <f t="shared" si="0"/>
        <v>7800</v>
      </c>
      <c r="W18" s="53">
        <v>2800</v>
      </c>
      <c r="X18" s="131">
        <f t="shared" si="1"/>
        <v>10600</v>
      </c>
      <c r="Y18" s="96"/>
      <c r="Z18" s="79"/>
      <c r="AA18" s="134"/>
      <c r="AB18" s="19"/>
      <c r="AC18" s="81">
        <f t="shared" si="2"/>
        <v>10600</v>
      </c>
    </row>
    <row r="19" spans="1:30">
      <c r="A19" s="17" t="s">
        <v>25</v>
      </c>
      <c r="B19" s="19" t="s">
        <v>26</v>
      </c>
      <c r="C19" s="19">
        <f>2540*3</f>
        <v>7620</v>
      </c>
      <c r="D19" s="19" t="s">
        <v>13</v>
      </c>
      <c r="E19" s="20">
        <v>2540</v>
      </c>
      <c r="F19" s="19" t="s">
        <v>14</v>
      </c>
      <c r="G19" s="20">
        <v>2540</v>
      </c>
      <c r="H19" s="19" t="s">
        <v>6</v>
      </c>
      <c r="I19" s="20">
        <v>5000</v>
      </c>
      <c r="J19" s="20" t="s">
        <v>7</v>
      </c>
      <c r="K19" s="20">
        <v>5000</v>
      </c>
      <c r="L19" s="21"/>
      <c r="M19" s="22">
        <v>5000</v>
      </c>
      <c r="N19" s="16">
        <f>5600+2800-2800</f>
        <v>5600</v>
      </c>
      <c r="O19" s="75">
        <v>3</v>
      </c>
      <c r="P19" s="78">
        <v>206</v>
      </c>
      <c r="Q19" s="79">
        <v>2800</v>
      </c>
      <c r="R19" s="80"/>
      <c r="S19" s="79"/>
      <c r="T19" s="79"/>
      <c r="U19" s="79"/>
      <c r="V19" s="81">
        <f t="shared" si="0"/>
        <v>2800</v>
      </c>
      <c r="W19" s="53">
        <v>2800</v>
      </c>
      <c r="X19" s="131">
        <f t="shared" si="1"/>
        <v>5600</v>
      </c>
      <c r="Y19" s="96">
        <v>235</v>
      </c>
      <c r="Z19" s="79">
        <v>2800</v>
      </c>
      <c r="AA19" s="134"/>
      <c r="AB19" s="19"/>
      <c r="AC19" s="81">
        <f t="shared" si="2"/>
        <v>2800</v>
      </c>
    </row>
    <row r="20" spans="1:30">
      <c r="A20" s="17" t="s">
        <v>27</v>
      </c>
      <c r="B20" s="19"/>
      <c r="C20" s="19"/>
      <c r="D20" s="19"/>
      <c r="E20" s="19"/>
      <c r="F20" s="19" t="s">
        <v>14</v>
      </c>
      <c r="G20" s="20">
        <v>2540</v>
      </c>
      <c r="H20" s="19" t="s">
        <v>6</v>
      </c>
      <c r="I20" s="20">
        <v>5000</v>
      </c>
      <c r="J20" s="20" t="s">
        <v>7</v>
      </c>
      <c r="K20" s="20">
        <v>5000</v>
      </c>
      <c r="L20" s="21"/>
      <c r="M20" s="22">
        <v>15000</v>
      </c>
      <c r="N20" s="16">
        <f>5600+2800</f>
        <v>8400</v>
      </c>
      <c r="O20" s="75">
        <v>3</v>
      </c>
      <c r="P20" s="78">
        <v>189</v>
      </c>
      <c r="Q20" s="79">
        <v>0</v>
      </c>
      <c r="R20" s="80">
        <v>190</v>
      </c>
      <c r="S20" s="79">
        <v>2800</v>
      </c>
      <c r="T20" s="79"/>
      <c r="U20" s="79"/>
      <c r="V20" s="81">
        <f t="shared" si="0"/>
        <v>5600</v>
      </c>
      <c r="W20" s="53">
        <v>2800</v>
      </c>
      <c r="X20" s="131">
        <f t="shared" si="1"/>
        <v>8400</v>
      </c>
      <c r="Y20" s="96">
        <v>252</v>
      </c>
      <c r="Z20" s="79">
        <v>2800</v>
      </c>
      <c r="AA20" s="134"/>
      <c r="AB20" s="79">
        <v>5340</v>
      </c>
      <c r="AC20" s="81">
        <v>0</v>
      </c>
    </row>
    <row r="21" spans="1:30">
      <c r="A21" s="17" t="s">
        <v>28</v>
      </c>
      <c r="B21" s="19"/>
      <c r="C21" s="19"/>
      <c r="D21" s="19"/>
      <c r="E21" s="19"/>
      <c r="F21" s="19"/>
      <c r="G21" s="19"/>
      <c r="H21" s="19"/>
      <c r="I21" s="20"/>
      <c r="J21" s="20" t="s">
        <v>7</v>
      </c>
      <c r="K21" s="20">
        <v>5000</v>
      </c>
      <c r="L21" s="21"/>
      <c r="M21" s="22">
        <v>5000</v>
      </c>
      <c r="N21" s="16">
        <f>5600+2800</f>
        <v>8400</v>
      </c>
      <c r="O21" s="75">
        <v>3</v>
      </c>
      <c r="P21" s="78">
        <v>201</v>
      </c>
      <c r="Q21" s="79">
        <v>5600</v>
      </c>
      <c r="R21" s="80"/>
      <c r="S21" s="79"/>
      <c r="T21" s="79"/>
      <c r="U21" s="79"/>
      <c r="V21" s="81">
        <f t="shared" si="0"/>
        <v>2800</v>
      </c>
      <c r="W21" s="53">
        <v>2800</v>
      </c>
      <c r="X21" s="131">
        <f t="shared" si="1"/>
        <v>5600</v>
      </c>
      <c r="Y21" s="96"/>
      <c r="Z21" s="79"/>
      <c r="AA21" s="134"/>
      <c r="AB21" s="19"/>
      <c r="AC21" s="81">
        <f t="shared" si="2"/>
        <v>5600</v>
      </c>
    </row>
    <row r="22" spans="1:30">
      <c r="A22" s="17" t="s">
        <v>29</v>
      </c>
      <c r="B22" s="19"/>
      <c r="C22" s="19"/>
      <c r="D22" s="19"/>
      <c r="E22" s="19"/>
      <c r="F22" s="19" t="s">
        <v>14</v>
      </c>
      <c r="G22" s="20">
        <v>2540</v>
      </c>
      <c r="H22" s="19" t="s">
        <v>6</v>
      </c>
      <c r="I22" s="20">
        <v>5000</v>
      </c>
      <c r="J22" s="20" t="s">
        <v>7</v>
      </c>
      <c r="K22" s="20">
        <v>5000</v>
      </c>
      <c r="L22" s="21"/>
      <c r="M22" s="22">
        <v>5000</v>
      </c>
      <c r="N22" s="16">
        <f>5600+2800-5000</f>
        <v>3400</v>
      </c>
      <c r="O22" s="75">
        <v>2</v>
      </c>
      <c r="P22" s="78"/>
      <c r="Q22" s="79"/>
      <c r="R22" s="80"/>
      <c r="S22" s="79"/>
      <c r="T22" s="79"/>
      <c r="U22" s="79"/>
      <c r="V22" s="81">
        <f t="shared" si="0"/>
        <v>3400</v>
      </c>
      <c r="W22" s="53">
        <v>2800</v>
      </c>
      <c r="X22" s="131">
        <f t="shared" si="1"/>
        <v>6200</v>
      </c>
      <c r="Y22" s="96">
        <v>243</v>
      </c>
      <c r="Z22" s="79">
        <v>2800</v>
      </c>
      <c r="AA22" s="135" t="s">
        <v>156</v>
      </c>
      <c r="AB22" s="116">
        <f>2800+600</f>
        <v>3400</v>
      </c>
      <c r="AC22" s="81">
        <v>5000</v>
      </c>
      <c r="AD22" t="s">
        <v>157</v>
      </c>
    </row>
    <row r="23" spans="1:30">
      <c r="A23" s="17" t="s">
        <v>30</v>
      </c>
      <c r="B23" s="19"/>
      <c r="C23" s="19"/>
      <c r="D23" s="19"/>
      <c r="E23" s="19"/>
      <c r="F23" s="19"/>
      <c r="G23" s="20"/>
      <c r="H23" s="19"/>
      <c r="I23" s="20"/>
      <c r="J23" s="20" t="s">
        <v>7</v>
      </c>
      <c r="K23" s="20">
        <v>5000</v>
      </c>
      <c r="L23" s="21"/>
      <c r="M23" s="22">
        <v>5000</v>
      </c>
      <c r="N23" s="16">
        <f>2800+2800</f>
        <v>5600</v>
      </c>
      <c r="O23" s="75">
        <v>2</v>
      </c>
      <c r="P23" s="78">
        <v>226</v>
      </c>
      <c r="Q23" s="79">
        <v>2800.27</v>
      </c>
      <c r="R23" s="80">
        <v>227</v>
      </c>
      <c r="S23" s="79">
        <v>2800.27</v>
      </c>
      <c r="T23" s="79"/>
      <c r="U23" s="79"/>
      <c r="V23" s="81">
        <f t="shared" si="0"/>
        <v>-0.53999999999996362</v>
      </c>
      <c r="W23" s="53">
        <v>2800</v>
      </c>
      <c r="X23" s="131">
        <f t="shared" si="1"/>
        <v>2799.46</v>
      </c>
      <c r="Y23" s="96"/>
      <c r="Z23" s="79"/>
      <c r="AA23" s="134"/>
      <c r="AB23" s="19"/>
      <c r="AC23" s="81">
        <f t="shared" si="2"/>
        <v>2799.46</v>
      </c>
    </row>
    <row r="24" spans="1:30">
      <c r="A24" s="17" t="s">
        <v>31</v>
      </c>
      <c r="B24" s="19"/>
      <c r="C24" s="19"/>
      <c r="D24" s="19"/>
      <c r="E24" s="19"/>
      <c r="F24" s="19"/>
      <c r="G24" s="19"/>
      <c r="H24" s="19" t="s">
        <v>6</v>
      </c>
      <c r="I24" s="20">
        <v>5000</v>
      </c>
      <c r="J24" s="20" t="s">
        <v>7</v>
      </c>
      <c r="K24" s="20">
        <v>5000</v>
      </c>
      <c r="L24" s="21"/>
      <c r="M24" s="22">
        <v>0</v>
      </c>
      <c r="N24" s="16">
        <f>5600+2800-2800</f>
        <v>5600</v>
      </c>
      <c r="O24" s="75">
        <v>2</v>
      </c>
      <c r="P24" s="78">
        <v>167</v>
      </c>
      <c r="Q24" s="79">
        <v>2800</v>
      </c>
      <c r="R24" s="80"/>
      <c r="S24" s="79"/>
      <c r="T24" s="79"/>
      <c r="U24" s="79"/>
      <c r="V24" s="81">
        <f t="shared" si="0"/>
        <v>2800</v>
      </c>
      <c r="W24" s="53">
        <v>2800</v>
      </c>
      <c r="X24" s="131">
        <f t="shared" si="1"/>
        <v>5600</v>
      </c>
      <c r="Y24" s="96">
        <v>251</v>
      </c>
      <c r="Z24" s="79">
        <v>2800</v>
      </c>
      <c r="AA24" s="134"/>
      <c r="AB24" s="19"/>
      <c r="AC24" s="81">
        <f t="shared" si="2"/>
        <v>2800</v>
      </c>
    </row>
    <row r="25" spans="1:30">
      <c r="A25" s="17" t="s">
        <v>32</v>
      </c>
      <c r="B25" s="19"/>
      <c r="C25" s="19"/>
      <c r="D25" s="19"/>
      <c r="E25" s="19"/>
      <c r="F25" s="19"/>
      <c r="G25" s="20"/>
      <c r="H25" s="19"/>
      <c r="I25" s="20"/>
      <c r="J25" s="20" t="s">
        <v>7</v>
      </c>
      <c r="K25" s="20">
        <v>5000</v>
      </c>
      <c r="L25" s="21"/>
      <c r="M25" s="22">
        <v>0</v>
      </c>
      <c r="N25" s="16">
        <f>2800+2800</f>
        <v>5600</v>
      </c>
      <c r="O25" s="75">
        <v>2</v>
      </c>
      <c r="P25" s="78">
        <v>173</v>
      </c>
      <c r="Q25" s="79">
        <v>2800</v>
      </c>
      <c r="R25" s="80"/>
      <c r="S25" s="79"/>
      <c r="T25" s="79"/>
      <c r="U25" s="79"/>
      <c r="V25" s="81">
        <f t="shared" si="0"/>
        <v>2800</v>
      </c>
      <c r="W25" s="53">
        <v>2800</v>
      </c>
      <c r="X25" s="131">
        <f t="shared" si="1"/>
        <v>5600</v>
      </c>
      <c r="Y25" s="96">
        <v>230</v>
      </c>
      <c r="Z25" s="79">
        <v>2800</v>
      </c>
      <c r="AA25" s="134"/>
      <c r="AB25" s="19"/>
      <c r="AC25" s="81">
        <f t="shared" si="2"/>
        <v>2800</v>
      </c>
    </row>
    <row r="26" spans="1:30">
      <c r="A26" s="17" t="s">
        <v>33</v>
      </c>
      <c r="B26" s="19"/>
      <c r="C26" s="19"/>
      <c r="D26" s="19"/>
      <c r="E26" s="19"/>
      <c r="F26" s="19"/>
      <c r="G26" s="20"/>
      <c r="H26" s="19"/>
      <c r="I26" s="20"/>
      <c r="J26" s="20" t="s">
        <v>7</v>
      </c>
      <c r="K26" s="20">
        <v>5000</v>
      </c>
      <c r="L26" s="21"/>
      <c r="M26" s="22">
        <v>0</v>
      </c>
      <c r="N26" s="16">
        <f>2800+2800</f>
        <v>5600</v>
      </c>
      <c r="O26" s="75">
        <v>2</v>
      </c>
      <c r="P26" s="78">
        <v>172</v>
      </c>
      <c r="Q26" s="79">
        <v>2800</v>
      </c>
      <c r="R26" s="80">
        <v>216</v>
      </c>
      <c r="S26" s="79">
        <v>2800</v>
      </c>
      <c r="T26" s="79"/>
      <c r="U26" s="79"/>
      <c r="V26" s="81">
        <f t="shared" si="0"/>
        <v>0</v>
      </c>
      <c r="W26" s="53">
        <v>2800</v>
      </c>
      <c r="X26" s="131">
        <f t="shared" si="1"/>
        <v>2800</v>
      </c>
      <c r="Y26" s="96"/>
      <c r="Z26" s="79"/>
      <c r="AA26" s="134"/>
      <c r="AB26" s="19"/>
      <c r="AC26" s="81">
        <f t="shared" si="2"/>
        <v>2800</v>
      </c>
    </row>
    <row r="27" spans="1:30">
      <c r="A27" s="17" t="s">
        <v>34</v>
      </c>
      <c r="B27" s="25"/>
      <c r="C27" s="25"/>
      <c r="D27" s="25"/>
      <c r="E27" s="25"/>
      <c r="F27" s="25"/>
      <c r="G27" s="25"/>
      <c r="H27" s="25"/>
      <c r="I27" s="26"/>
      <c r="J27" s="26" t="s">
        <v>7</v>
      </c>
      <c r="K27" s="26">
        <v>5000</v>
      </c>
      <c r="L27" s="27"/>
      <c r="M27" s="28">
        <v>0</v>
      </c>
      <c r="N27" s="16">
        <f>2800+2800-2800</f>
        <v>2800</v>
      </c>
      <c r="O27" s="75">
        <v>1</v>
      </c>
      <c r="P27" s="78">
        <v>184</v>
      </c>
      <c r="Q27" s="79">
        <v>2800</v>
      </c>
      <c r="R27" s="80"/>
      <c r="S27" s="79"/>
      <c r="T27" s="79"/>
      <c r="U27" s="79"/>
      <c r="V27" s="81">
        <f t="shared" si="0"/>
        <v>0</v>
      </c>
      <c r="W27" s="53">
        <v>2800</v>
      </c>
      <c r="X27" s="131">
        <f t="shared" si="1"/>
        <v>2800</v>
      </c>
      <c r="Y27" s="96">
        <v>239</v>
      </c>
      <c r="Z27" s="79">
        <v>2800</v>
      </c>
      <c r="AA27" s="134"/>
      <c r="AB27" s="19"/>
      <c r="AC27" s="81">
        <f t="shared" si="2"/>
        <v>0</v>
      </c>
    </row>
    <row r="28" spans="1:30">
      <c r="A28" s="17" t="s">
        <v>35</v>
      </c>
      <c r="B28" s="25"/>
      <c r="C28" s="25"/>
      <c r="D28" s="25"/>
      <c r="E28" s="25"/>
      <c r="F28" s="25"/>
      <c r="G28" s="26"/>
      <c r="H28" s="25" t="s">
        <v>6</v>
      </c>
      <c r="I28" s="26">
        <f>5000-2540</f>
        <v>2460</v>
      </c>
      <c r="J28" s="26" t="s">
        <v>7</v>
      </c>
      <c r="K28" s="26">
        <v>5000</v>
      </c>
      <c r="L28" s="27"/>
      <c r="M28" s="28">
        <v>0</v>
      </c>
      <c r="N28" s="16">
        <f>2800+2800-2800</f>
        <v>2800</v>
      </c>
      <c r="O28" s="75">
        <v>1</v>
      </c>
      <c r="P28" s="78"/>
      <c r="Q28" s="79">
        <v>0</v>
      </c>
      <c r="R28" s="80"/>
      <c r="S28" s="79">
        <v>0</v>
      </c>
      <c r="T28" s="79"/>
      <c r="U28" s="79"/>
      <c r="V28" s="81">
        <f t="shared" si="0"/>
        <v>2800</v>
      </c>
      <c r="W28" s="53">
        <v>2800</v>
      </c>
      <c r="X28" s="131">
        <f t="shared" si="1"/>
        <v>5600</v>
      </c>
      <c r="Y28" s="96"/>
      <c r="Z28" s="79"/>
      <c r="AA28" s="134"/>
      <c r="AB28" s="19"/>
      <c r="AC28" s="81">
        <f t="shared" si="2"/>
        <v>5600</v>
      </c>
    </row>
    <row r="29" spans="1:30">
      <c r="A29" s="17" t="s">
        <v>36</v>
      </c>
      <c r="B29" s="19"/>
      <c r="C29" s="19"/>
      <c r="D29" s="19"/>
      <c r="E29" s="19"/>
      <c r="F29" s="19"/>
      <c r="G29" s="20"/>
      <c r="H29" s="19" t="s">
        <v>6</v>
      </c>
      <c r="I29" s="20">
        <v>2540</v>
      </c>
      <c r="J29" s="20" t="s">
        <v>7</v>
      </c>
      <c r="K29" s="20">
        <v>5000</v>
      </c>
      <c r="L29" s="21"/>
      <c r="M29" s="22">
        <v>5000</v>
      </c>
      <c r="N29" s="16">
        <f>5600+2800-5600</f>
        <v>2800</v>
      </c>
      <c r="O29" s="75">
        <v>1</v>
      </c>
      <c r="P29" s="78">
        <v>191</v>
      </c>
      <c r="Q29" s="79">
        <v>2800</v>
      </c>
      <c r="R29" s="80"/>
      <c r="S29" s="79"/>
      <c r="T29" s="79"/>
      <c r="U29" s="79"/>
      <c r="V29" s="81">
        <f t="shared" si="0"/>
        <v>0</v>
      </c>
      <c r="W29" s="53">
        <v>2800</v>
      </c>
      <c r="X29" s="131">
        <f t="shared" si="1"/>
        <v>2800</v>
      </c>
      <c r="Y29" s="96">
        <v>257</v>
      </c>
      <c r="Z29" s="79">
        <v>2800</v>
      </c>
      <c r="AA29" s="134"/>
      <c r="AB29" s="19"/>
      <c r="AC29" s="81">
        <f t="shared" si="2"/>
        <v>0</v>
      </c>
    </row>
    <row r="30" spans="1:30">
      <c r="A30" s="17" t="s">
        <v>37</v>
      </c>
      <c r="B30" s="19"/>
      <c r="C30" s="19"/>
      <c r="D30" s="19"/>
      <c r="E30" s="19"/>
      <c r="F30" s="19"/>
      <c r="G30" s="20"/>
      <c r="H30" s="19" t="s">
        <v>6</v>
      </c>
      <c r="I30" s="20">
        <v>5000</v>
      </c>
      <c r="J30" s="20" t="s">
        <v>7</v>
      </c>
      <c r="K30" s="20">
        <v>5000</v>
      </c>
      <c r="L30" s="21"/>
      <c r="M30" s="22">
        <v>0</v>
      </c>
      <c r="N30" s="16">
        <f>3100+2800-2800</f>
        <v>3100</v>
      </c>
      <c r="O30" s="75">
        <v>1</v>
      </c>
      <c r="P30" s="78">
        <v>182</v>
      </c>
      <c r="Q30" s="79">
        <v>2800</v>
      </c>
      <c r="R30" s="80"/>
      <c r="S30" s="79"/>
      <c r="T30" s="79"/>
      <c r="U30" s="79"/>
      <c r="V30" s="81">
        <f t="shared" si="0"/>
        <v>300</v>
      </c>
      <c r="W30" s="53">
        <v>2800</v>
      </c>
      <c r="X30" s="131">
        <f t="shared" si="1"/>
        <v>3100</v>
      </c>
      <c r="Y30" s="96"/>
      <c r="Z30" s="79"/>
      <c r="AA30" s="134"/>
      <c r="AB30" s="19"/>
      <c r="AC30" s="81">
        <v>2800</v>
      </c>
      <c r="AD30" t="s">
        <v>158</v>
      </c>
    </row>
    <row r="31" spans="1:30">
      <c r="A31" s="17" t="s">
        <v>38</v>
      </c>
      <c r="B31" s="19"/>
      <c r="C31" s="19"/>
      <c r="D31" s="19"/>
      <c r="E31" s="19"/>
      <c r="F31" s="19"/>
      <c r="G31" s="19"/>
      <c r="H31" s="19"/>
      <c r="I31" s="20"/>
      <c r="J31" s="20" t="s">
        <v>7</v>
      </c>
      <c r="K31" s="20">
        <v>5000</v>
      </c>
      <c r="L31" s="21"/>
      <c r="M31" s="22">
        <v>0</v>
      </c>
      <c r="N31" s="16">
        <f>2800+600-600</f>
        <v>2800</v>
      </c>
      <c r="O31" s="75">
        <v>1</v>
      </c>
      <c r="P31" s="78">
        <v>188</v>
      </c>
      <c r="Q31" s="79">
        <v>2800</v>
      </c>
      <c r="R31" s="80"/>
      <c r="S31" s="79"/>
      <c r="T31" s="79"/>
      <c r="U31" s="79"/>
      <c r="V31" s="81">
        <f t="shared" si="0"/>
        <v>0</v>
      </c>
      <c r="W31" s="53">
        <v>2800</v>
      </c>
      <c r="X31" s="131">
        <f t="shared" si="1"/>
        <v>2800</v>
      </c>
      <c r="Y31" s="96">
        <v>236</v>
      </c>
      <c r="Z31" s="79">
        <v>2800</v>
      </c>
      <c r="AA31" s="134"/>
      <c r="AB31" s="19"/>
      <c r="AC31" s="81">
        <f t="shared" si="2"/>
        <v>0</v>
      </c>
    </row>
    <row r="32" spans="1:30">
      <c r="A32" s="17" t="s">
        <v>39</v>
      </c>
      <c r="B32" s="19"/>
      <c r="C32" s="19"/>
      <c r="D32" s="19"/>
      <c r="E32" s="19"/>
      <c r="F32" s="19"/>
      <c r="G32" s="20"/>
      <c r="H32" s="19"/>
      <c r="I32" s="20"/>
      <c r="J32" s="20" t="s">
        <v>7</v>
      </c>
      <c r="K32" s="20">
        <v>5000</v>
      </c>
      <c r="L32" s="21"/>
      <c r="M32" s="22">
        <v>0</v>
      </c>
      <c r="N32" s="16">
        <f>3060+2800-3060</f>
        <v>2800</v>
      </c>
      <c r="O32" s="75">
        <v>1</v>
      </c>
      <c r="P32" s="78">
        <v>203</v>
      </c>
      <c r="Q32" s="79">
        <v>2800</v>
      </c>
      <c r="R32" s="80"/>
      <c r="S32" s="79"/>
      <c r="T32" s="79"/>
      <c r="U32" s="79"/>
      <c r="V32" s="81">
        <f t="shared" si="0"/>
        <v>0</v>
      </c>
      <c r="W32" s="53">
        <v>2800</v>
      </c>
      <c r="X32" s="131">
        <f t="shared" si="1"/>
        <v>2800</v>
      </c>
      <c r="Y32" s="96"/>
      <c r="Z32" s="79"/>
      <c r="AA32" s="134"/>
      <c r="AB32" s="19"/>
      <c r="AC32" s="81">
        <f t="shared" si="2"/>
        <v>2800</v>
      </c>
    </row>
    <row r="33" spans="1:29">
      <c r="A33" s="17" t="s">
        <v>40</v>
      </c>
      <c r="B33" s="19"/>
      <c r="C33" s="19"/>
      <c r="D33" s="19"/>
      <c r="E33" s="19"/>
      <c r="F33" s="19"/>
      <c r="G33" s="20"/>
      <c r="H33" s="19"/>
      <c r="I33" s="20"/>
      <c r="J33" s="20" t="s">
        <v>7</v>
      </c>
      <c r="K33" s="20">
        <v>5000</v>
      </c>
      <c r="L33" s="21"/>
      <c r="M33" s="22">
        <v>0</v>
      </c>
      <c r="N33" s="16">
        <f>2800+2800-2800</f>
        <v>2800</v>
      </c>
      <c r="O33" s="75">
        <v>1</v>
      </c>
      <c r="P33" s="78">
        <v>202</v>
      </c>
      <c r="Q33" s="79">
        <v>2800</v>
      </c>
      <c r="R33" s="80"/>
      <c r="S33" s="79"/>
      <c r="T33" s="79"/>
      <c r="U33" s="79"/>
      <c r="V33" s="81">
        <f t="shared" si="0"/>
        <v>0</v>
      </c>
      <c r="W33" s="53">
        <v>2800</v>
      </c>
      <c r="X33" s="131">
        <f t="shared" si="1"/>
        <v>2800</v>
      </c>
      <c r="Y33" s="96">
        <v>231</v>
      </c>
      <c r="Z33" s="79">
        <v>2800</v>
      </c>
      <c r="AA33" s="134"/>
      <c r="AB33" s="19"/>
      <c r="AC33" s="81">
        <f t="shared" si="2"/>
        <v>0</v>
      </c>
    </row>
    <row r="34" spans="1:29">
      <c r="A34" s="17" t="s">
        <v>41</v>
      </c>
      <c r="B34" s="19"/>
      <c r="C34" s="19"/>
      <c r="D34" s="19"/>
      <c r="E34" s="19"/>
      <c r="F34" s="19"/>
      <c r="G34" s="19"/>
      <c r="H34" s="19"/>
      <c r="I34" s="20"/>
      <c r="J34" s="20" t="s">
        <v>7</v>
      </c>
      <c r="K34" s="20">
        <v>5000</v>
      </c>
      <c r="L34" s="21"/>
      <c r="M34" s="22">
        <v>0</v>
      </c>
      <c r="N34" s="16">
        <f>2800+2800-2800</f>
        <v>2800</v>
      </c>
      <c r="O34" s="75">
        <v>1</v>
      </c>
      <c r="P34" s="78"/>
      <c r="Q34" s="79">
        <v>0</v>
      </c>
      <c r="R34" s="80"/>
      <c r="S34" s="79"/>
      <c r="T34" s="79"/>
      <c r="U34" s="79"/>
      <c r="V34" s="81">
        <f t="shared" si="0"/>
        <v>2800</v>
      </c>
      <c r="W34" s="53">
        <v>2800</v>
      </c>
      <c r="X34" s="131">
        <f t="shared" si="1"/>
        <v>5600</v>
      </c>
      <c r="Y34" s="96">
        <v>241</v>
      </c>
      <c r="Z34" s="79">
        <v>2800</v>
      </c>
      <c r="AA34" s="134">
        <v>248</v>
      </c>
      <c r="AB34" s="116">
        <v>2800</v>
      </c>
      <c r="AC34" s="81">
        <f t="shared" si="2"/>
        <v>0</v>
      </c>
    </row>
    <row r="35" spans="1:29">
      <c r="A35" s="17" t="s">
        <v>42</v>
      </c>
      <c r="B35" s="19"/>
      <c r="C35" s="19"/>
      <c r="D35" s="19"/>
      <c r="E35" s="19"/>
      <c r="F35" s="19"/>
      <c r="G35" s="20"/>
      <c r="H35" s="19"/>
      <c r="I35" s="20"/>
      <c r="J35" s="20" t="s">
        <v>7</v>
      </c>
      <c r="K35" s="20">
        <v>5000</v>
      </c>
      <c r="L35" s="21"/>
      <c r="M35" s="22">
        <v>0</v>
      </c>
      <c r="N35" s="16">
        <v>2800</v>
      </c>
      <c r="O35" s="75">
        <v>1</v>
      </c>
      <c r="P35" s="78">
        <v>183</v>
      </c>
      <c r="Q35" s="79">
        <v>2800</v>
      </c>
      <c r="R35" s="80"/>
      <c r="S35" s="79"/>
      <c r="T35" s="79"/>
      <c r="U35" s="79"/>
      <c r="V35" s="81">
        <f t="shared" si="0"/>
        <v>0</v>
      </c>
      <c r="W35" s="53">
        <v>2800</v>
      </c>
      <c r="X35" s="131">
        <f t="shared" si="1"/>
        <v>2800</v>
      </c>
      <c r="Y35" s="96">
        <v>238</v>
      </c>
      <c r="Z35" s="79">
        <v>2800</v>
      </c>
      <c r="AA35" s="134"/>
      <c r="AB35" s="19"/>
      <c r="AC35" s="81">
        <f t="shared" si="2"/>
        <v>0</v>
      </c>
    </row>
    <row r="36" spans="1:29" ht="15.75" thickBot="1">
      <c r="A36" s="29" t="s">
        <v>43</v>
      </c>
      <c r="B36" s="30"/>
      <c r="C36" s="30"/>
      <c r="D36" s="30"/>
      <c r="E36" s="30"/>
      <c r="F36" s="30"/>
      <c r="G36" s="30"/>
      <c r="H36" s="30"/>
      <c r="I36" s="31"/>
      <c r="J36" s="31"/>
      <c r="K36" s="31"/>
      <c r="L36" s="32"/>
      <c r="M36" s="33">
        <f>K36</f>
        <v>0</v>
      </c>
      <c r="N36" s="16">
        <f>2800-2800</f>
        <v>0</v>
      </c>
      <c r="O36" s="77">
        <v>0</v>
      </c>
      <c r="P36" s="78"/>
      <c r="Q36" s="79">
        <v>0</v>
      </c>
      <c r="R36" s="80"/>
      <c r="S36" s="79"/>
      <c r="T36" s="79"/>
      <c r="U36" s="79"/>
      <c r="V36" s="81">
        <f t="shared" si="0"/>
        <v>0</v>
      </c>
      <c r="W36" s="53">
        <v>2800</v>
      </c>
      <c r="X36" s="132">
        <f t="shared" si="1"/>
        <v>2800</v>
      </c>
      <c r="Y36" s="96">
        <v>228</v>
      </c>
      <c r="Z36" s="79">
        <v>2800</v>
      </c>
      <c r="AA36" s="134"/>
      <c r="AB36" s="19"/>
      <c r="AC36" s="136">
        <f t="shared" si="2"/>
        <v>0</v>
      </c>
    </row>
    <row r="37" spans="1:29" ht="15.75" thickBot="1">
      <c r="A37" s="34"/>
      <c r="B37" s="35"/>
      <c r="C37" s="36"/>
      <c r="D37" s="36"/>
      <c r="E37" s="36"/>
      <c r="F37" s="36"/>
      <c r="G37" s="36"/>
      <c r="H37" s="36"/>
      <c r="I37" s="36"/>
      <c r="J37" s="36"/>
      <c r="K37" s="37"/>
      <c r="L37" s="36"/>
      <c r="M37" s="38">
        <f>SUM(M5:M36)</f>
        <v>244249</v>
      </c>
      <c r="N37" s="39">
        <f>SUM(N5:N36)</f>
        <v>346599</v>
      </c>
      <c r="O37" s="3"/>
      <c r="P37" s="70"/>
      <c r="Q37" s="39">
        <f>SUM(Q5:Q36)</f>
        <v>71400.26999999999</v>
      </c>
      <c r="S37" s="39">
        <f>SUM(S5:S36)</f>
        <v>21860.27</v>
      </c>
      <c r="U37" s="39">
        <f>SUM(U5:U36)</f>
        <v>2800</v>
      </c>
      <c r="V37" s="39">
        <f>SUM(V5:V36)</f>
        <v>250538.46</v>
      </c>
      <c r="W37" s="114">
        <f t="shared" ref="W37:X37" si="3">SUM(W5:W36)</f>
        <v>89600</v>
      </c>
      <c r="X37" s="115">
        <f t="shared" si="3"/>
        <v>340138.46</v>
      </c>
      <c r="AC37" s="137">
        <f>SUM(AC5:AC36)</f>
        <v>285998.46000000002</v>
      </c>
    </row>
    <row r="38" spans="1:29">
      <c r="A38" s="59"/>
      <c r="B38" s="60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1"/>
      <c r="N38" s="62"/>
      <c r="O38" s="63"/>
      <c r="P38" s="63"/>
    </row>
    <row r="39" spans="1:29">
      <c r="A39" s="111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3"/>
      <c r="O39" s="3"/>
      <c r="P39" s="70"/>
    </row>
    <row r="40" spans="1:29">
      <c r="A40" s="112"/>
    </row>
    <row r="41" spans="1:29">
      <c r="A41" s="112"/>
    </row>
  </sheetData>
  <sheetProtection password="CDDA" sheet="1" objects="1" scenarios="1"/>
  <pageMargins left="0.70866141732283472" right="0.70866141732283472" top="0.74803149606299213" bottom="0.74803149606299213" header="0.31496062992125984" footer="0.31496062992125984"/>
  <pageSetup orientation="portrait" horizontalDpi="4294967292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RELACION RECIBOS</vt:lpstr>
      <vt:lpstr>Cobranza mtto</vt:lpstr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Mayra</dc:creator>
  <cp:lastModifiedBy>Mayra</cp:lastModifiedBy>
  <cp:lastPrinted>2011-11-23T01:31:25Z</cp:lastPrinted>
  <dcterms:created xsi:type="dcterms:W3CDTF">2011-10-18T23:26:45Z</dcterms:created>
  <dcterms:modified xsi:type="dcterms:W3CDTF">2011-11-23T01:32:43Z</dcterms:modified>
</cp:coreProperties>
</file>