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95" windowHeight="8190"/>
  </bookViews>
  <sheets>
    <sheet name="DEUDA" sheetId="1" r:id="rId1"/>
  </sheets>
  <definedNames>
    <definedName name="_xlnm._FilterDatabase" localSheetId="0" hidden="1">DEUDA!$A$4:$K$4</definedName>
  </definedNames>
  <calcPr calcId="124519"/>
</workbook>
</file>

<file path=xl/calcChain.xml><?xml version="1.0" encoding="utf-8"?>
<calcChain xmlns="http://schemas.openxmlformats.org/spreadsheetml/2006/main">
  <c r="L33" i="1"/>
  <c r="L18"/>
  <c r="L15"/>
  <c r="L5"/>
  <c r="L37"/>
  <c r="J13"/>
  <c r="J7"/>
  <c r="K13"/>
  <c r="M13" s="1"/>
  <c r="K7"/>
  <c r="M7" s="1"/>
  <c r="I37"/>
  <c r="H37"/>
  <c r="G37"/>
  <c r="F37"/>
  <c r="E37"/>
  <c r="D37"/>
  <c r="C37"/>
  <c r="B37"/>
  <c r="H13"/>
  <c r="H7"/>
  <c r="H32"/>
  <c r="H11"/>
  <c r="H35"/>
  <c r="H23"/>
  <c r="H34"/>
  <c r="H15"/>
  <c r="H25"/>
  <c r="H5"/>
  <c r="H21"/>
  <c r="H30"/>
  <c r="H16"/>
  <c r="H10"/>
  <c r="H12"/>
  <c r="H27"/>
  <c r="H22"/>
  <c r="H18"/>
  <c r="H36"/>
  <c r="H33"/>
  <c r="H28"/>
  <c r="H20"/>
  <c r="H26"/>
  <c r="I33"/>
  <c r="I34"/>
  <c r="I25"/>
  <c r="I16"/>
  <c r="J11"/>
  <c r="K11" s="1"/>
  <c r="M11" s="1"/>
  <c r="J34"/>
  <c r="K34" s="1"/>
  <c r="M34" s="1"/>
  <c r="J15"/>
  <c r="K15" s="1"/>
  <c r="M15" s="1"/>
  <c r="J25"/>
  <c r="K25" s="1"/>
  <c r="M25" s="1"/>
  <c r="J5"/>
  <c r="K5" s="1"/>
  <c r="M5" s="1"/>
  <c r="J21"/>
  <c r="K21" s="1"/>
  <c r="M21" s="1"/>
  <c r="J30"/>
  <c r="K30" s="1"/>
  <c r="M30" s="1"/>
  <c r="J16"/>
  <c r="K16" s="1"/>
  <c r="M16" s="1"/>
  <c r="J10"/>
  <c r="K10" s="1"/>
  <c r="M10" s="1"/>
  <c r="J12"/>
  <c r="K12" s="1"/>
  <c r="M12" s="1"/>
  <c r="J27"/>
  <c r="K27" s="1"/>
  <c r="M27" s="1"/>
  <c r="J22"/>
  <c r="K22" s="1"/>
  <c r="M22" s="1"/>
  <c r="J18"/>
  <c r="K18" s="1"/>
  <c r="M18" s="1"/>
  <c r="J33"/>
  <c r="K33" s="1"/>
  <c r="M33" s="1"/>
  <c r="J20"/>
  <c r="K20" s="1"/>
  <c r="M20" s="1"/>
  <c r="J26"/>
  <c r="K26" s="1"/>
  <c r="M26" s="1"/>
  <c r="I32"/>
  <c r="J32" s="1"/>
  <c r="K32" s="1"/>
  <c r="M32" s="1"/>
  <c r="I36"/>
  <c r="J36" s="1"/>
  <c r="K36" s="1"/>
  <c r="M36" s="1"/>
  <c r="I19"/>
  <c r="I35"/>
  <c r="J35" s="1"/>
  <c r="K35" s="1"/>
  <c r="M35" s="1"/>
  <c r="I23"/>
  <c r="J23" s="1"/>
  <c r="K23" s="1"/>
  <c r="M23" s="1"/>
  <c r="I28"/>
  <c r="J28" s="1"/>
  <c r="K28" s="1"/>
  <c r="M28" s="1"/>
  <c r="I31"/>
  <c r="I38" s="1"/>
  <c r="H19"/>
  <c r="J19" s="1"/>
  <c r="K19" s="1"/>
  <c r="M19" s="1"/>
  <c r="H9"/>
  <c r="J9" s="1"/>
  <c r="K9" s="1"/>
  <c r="M9" s="1"/>
  <c r="H31"/>
  <c r="J31" s="1"/>
  <c r="K31" s="1"/>
  <c r="M31" s="1"/>
  <c r="H29"/>
  <c r="J29" s="1"/>
  <c r="K29" s="1"/>
  <c r="M29" s="1"/>
  <c r="H8"/>
  <c r="J8" s="1"/>
  <c r="K8" s="1"/>
  <c r="M8" s="1"/>
  <c r="H24"/>
  <c r="H38" s="1"/>
  <c r="H14"/>
  <c r="J14" s="1"/>
  <c r="K14" s="1"/>
  <c r="M14" s="1"/>
  <c r="H17"/>
  <c r="J17" s="1"/>
  <c r="K17" s="1"/>
  <c r="M17" s="1"/>
  <c r="H6"/>
  <c r="J6" s="1"/>
  <c r="K6" s="1"/>
  <c r="M6" s="1"/>
  <c r="J24" l="1"/>
  <c r="J37" s="1"/>
  <c r="K24" l="1"/>
  <c r="M24" l="1"/>
  <c r="K37"/>
  <c r="L38" l="1"/>
  <c r="M37"/>
</calcChain>
</file>

<file path=xl/sharedStrings.xml><?xml version="1.0" encoding="utf-8"?>
<sst xmlns="http://schemas.openxmlformats.org/spreadsheetml/2006/main" count="44" uniqueCount="44">
  <si>
    <t>LUANDA</t>
  </si>
  <si>
    <t>ASUNCION</t>
  </si>
  <si>
    <t>ANKARA</t>
  </si>
  <si>
    <t>TUNEZ</t>
  </si>
  <si>
    <t>BOGOTA</t>
  </si>
  <si>
    <t>CAMBERRA</t>
  </si>
  <si>
    <t>TORONTO</t>
  </si>
  <si>
    <t>BRASILIA</t>
  </si>
  <si>
    <t>YOKOHAMA</t>
  </si>
  <si>
    <t>HAMBURGO</t>
  </si>
  <si>
    <t>DACCA</t>
  </si>
  <si>
    <t>WASHINGTON</t>
  </si>
  <si>
    <t>SINGAPUR</t>
  </si>
  <si>
    <t>ESLOVAQUIA</t>
  </si>
  <si>
    <t>QUITO</t>
  </si>
  <si>
    <t>TEGUCIGALPA</t>
  </si>
  <si>
    <t>SAN SALVADOR</t>
  </si>
  <si>
    <t>OTAWA</t>
  </si>
  <si>
    <t>MONTEVIDEO</t>
  </si>
  <si>
    <t>SANTIAGO</t>
  </si>
  <si>
    <t>TRIPOLI</t>
  </si>
  <si>
    <t>CABO</t>
  </si>
  <si>
    <t>SIRIA</t>
  </si>
  <si>
    <t>SOFIA</t>
  </si>
  <si>
    <t>CAIRO</t>
  </si>
  <si>
    <t>BUENOS AIRES</t>
  </si>
  <si>
    <t>MINESOTA</t>
  </si>
  <si>
    <t>GUATEMALA</t>
  </si>
  <si>
    <t>ADEUDO OCT 2009 A JULIO 2010</t>
  </si>
  <si>
    <t>TOTAL</t>
  </si>
  <si>
    <t>ENERO 2011  HOJA 1</t>
  </si>
  <si>
    <t>ENERO 2011 HOJA DOS</t>
  </si>
  <si>
    <t>NUEVA YORK</t>
  </si>
  <si>
    <t>SANTO DOMINGO</t>
  </si>
  <si>
    <t>SUMAS</t>
  </si>
  <si>
    <t>TOTAL POR 42</t>
  </si>
  <si>
    <t>CARACAS</t>
  </si>
  <si>
    <t>HONOLULU</t>
  </si>
  <si>
    <t>COMPROBACION</t>
  </si>
  <si>
    <t>TOTAL PAGADO POR EDIFICIO</t>
  </si>
  <si>
    <t>DIFERENCIA POR PAGAR</t>
  </si>
  <si>
    <t>DEUDA TOTAL A CFE</t>
  </si>
  <si>
    <t xml:space="preserve">PAGOS A CFE Y ADEUDO POR TORRE </t>
  </si>
  <si>
    <t>NOMBRE DE LA TORRE</t>
  </si>
</sst>
</file>

<file path=xl/styles.xml><?xml version="1.0" encoding="utf-8"?>
<styleSheet xmlns="http://schemas.openxmlformats.org/spreadsheetml/2006/main">
  <numFmts count="1">
    <numFmt numFmtId="164" formatCode="_(&quot;$&quot;* #,##0.00_);_(&quot;$&quot;* \(#,##0.00\);_(&quot;$&quot;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2" fillId="2" borderId="3" xfId="0" applyFont="1" applyFill="1" applyBorder="1" applyAlignment="1">
      <alignment horizontal="center" wrapText="1"/>
    </xf>
    <xf numFmtId="0" fontId="2" fillId="0" borderId="0" xfId="0" applyFont="1" applyBorder="1"/>
    <xf numFmtId="0" fontId="0" fillId="0" borderId="0" xfId="0" applyBorder="1"/>
    <xf numFmtId="0" fontId="2" fillId="2" borderId="1" xfId="0" applyFont="1" applyFill="1" applyBorder="1" applyAlignment="1">
      <alignment horizontal="center" wrapText="1"/>
    </xf>
    <xf numFmtId="17" fontId="2" fillId="2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4" fontId="2" fillId="0" borderId="5" xfId="1" applyFont="1" applyBorder="1"/>
    <xf numFmtId="164" fontId="2" fillId="0" borderId="4" xfId="1" applyFont="1" applyBorder="1"/>
    <xf numFmtId="17" fontId="2" fillId="2" borderId="1" xfId="0" applyNumberFormat="1" applyFont="1" applyFill="1" applyBorder="1" applyAlignment="1">
      <alignment horizontal="center" wrapText="1"/>
    </xf>
    <xf numFmtId="17" fontId="2" fillId="2" borderId="2" xfId="0" applyNumberFormat="1" applyFont="1" applyFill="1" applyBorder="1" applyAlignment="1">
      <alignment horizontal="center" wrapText="1"/>
    </xf>
    <xf numFmtId="164" fontId="3" fillId="0" borderId="0" xfId="1" applyFont="1" applyBorder="1"/>
    <xf numFmtId="0" fontId="2" fillId="0" borderId="4" xfId="0" applyFont="1" applyBorder="1"/>
    <xf numFmtId="164" fontId="2" fillId="0" borderId="4" xfId="1" applyFont="1" applyFill="1" applyBorder="1"/>
    <xf numFmtId="164" fontId="0" fillId="0" borderId="0" xfId="0" applyNumberFormat="1"/>
    <xf numFmtId="0" fontId="2" fillId="2" borderId="1" xfId="0" applyFont="1" applyFill="1" applyBorder="1" applyAlignment="1">
      <alignment wrapText="1"/>
    </xf>
    <xf numFmtId="164" fontId="0" fillId="0" borderId="0" xfId="1" applyFont="1" applyBorder="1"/>
    <xf numFmtId="164" fontId="2" fillId="2" borderId="3" xfId="1" applyFont="1" applyFill="1" applyBorder="1" applyAlignment="1">
      <alignment wrapText="1"/>
    </xf>
    <xf numFmtId="164" fontId="0" fillId="0" borderId="4" xfId="1" applyFont="1" applyBorder="1"/>
    <xf numFmtId="164" fontId="0" fillId="0" borderId="0" xfId="1" applyFont="1"/>
    <xf numFmtId="164" fontId="0" fillId="0" borderId="5" xfId="0" applyNumberFormat="1" applyBorder="1"/>
    <xf numFmtId="164" fontId="2" fillId="0" borderId="7" xfId="1" applyFont="1" applyBorder="1"/>
    <xf numFmtId="164" fontId="2" fillId="0" borderId="8" xfId="1" applyFont="1" applyBorder="1"/>
    <xf numFmtId="164" fontId="2" fillId="0" borderId="7" xfId="1" applyFont="1" applyFill="1" applyBorder="1"/>
    <xf numFmtId="164" fontId="0" fillId="0" borderId="7" xfId="1" applyFont="1" applyBorder="1"/>
    <xf numFmtId="164" fontId="0" fillId="0" borderId="8" xfId="0" applyNumberFormat="1" applyBorder="1"/>
    <xf numFmtId="164" fontId="2" fillId="3" borderId="5" xfId="1" applyFont="1" applyFill="1" applyBorder="1"/>
    <xf numFmtId="164" fontId="0" fillId="3" borderId="9" xfId="1" applyFont="1" applyFill="1" applyBorder="1"/>
    <xf numFmtId="164" fontId="2" fillId="0" borderId="10" xfId="1" applyFont="1" applyBorder="1"/>
    <xf numFmtId="164" fontId="2" fillId="0" borderId="10" xfId="0" applyNumberFormat="1" applyFont="1" applyBorder="1"/>
    <xf numFmtId="164" fontId="2" fillId="0" borderId="11" xfId="0" applyNumberFormat="1" applyFont="1" applyBorder="1"/>
    <xf numFmtId="0" fontId="2" fillId="4" borderId="6" xfId="0" applyFont="1" applyFill="1" applyBorder="1" applyAlignment="1">
      <alignment wrapText="1"/>
    </xf>
    <xf numFmtId="164" fontId="2" fillId="0" borderId="4" xfId="1" applyFont="1" applyBorder="1" applyAlignment="1">
      <alignment wrapText="1"/>
    </xf>
    <xf numFmtId="0" fontId="2" fillId="0" borderId="12" xfId="0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Q40"/>
  <sheetViews>
    <sheetView tabSelected="1" workbookViewId="0">
      <pane xSplit="1" ySplit="4" topLeftCell="E5" activePane="bottomRight" state="frozen"/>
      <selection pane="topRight" activeCell="B1" sqref="B1"/>
      <selection pane="bottomLeft" activeCell="A5" sqref="A5"/>
      <selection pane="bottomRight" activeCell="H1" sqref="H1"/>
    </sheetView>
  </sheetViews>
  <sheetFormatPr baseColWidth="10" defaultRowHeight="15"/>
  <cols>
    <col min="1" max="1" width="16.7109375" style="1" bestFit="1" customWidth="1"/>
    <col min="2" max="2" width="11.5703125" customWidth="1"/>
    <col min="3" max="7" width="11.42578125" customWidth="1"/>
    <col min="8" max="8" width="12.7109375" bestFit="1" customWidth="1"/>
    <col min="9" max="9" width="11.5703125" bestFit="1" customWidth="1"/>
    <col min="10" max="10" width="12.5703125" bestFit="1" customWidth="1"/>
    <col min="11" max="11" width="14.5703125" bestFit="1" customWidth="1"/>
    <col min="12" max="12" width="14.140625" style="20" bestFit="1" customWidth="1"/>
    <col min="13" max="13" width="18.5703125" bestFit="1" customWidth="1"/>
    <col min="15" max="15" width="13.28515625" bestFit="1" customWidth="1"/>
  </cols>
  <sheetData>
    <row r="2" spans="1:13" ht="15.75" thickBot="1">
      <c r="A2" s="1" t="s">
        <v>42</v>
      </c>
    </row>
    <row r="3" spans="1:13" s="4" customFormat="1" ht="15.75" hidden="1" thickBot="1">
      <c r="A3" s="3"/>
      <c r="G3" s="12"/>
      <c r="H3" s="12">
        <v>267347.24</v>
      </c>
      <c r="I3" s="12">
        <v>72789.37</v>
      </c>
      <c r="L3" s="17"/>
    </row>
    <row r="4" spans="1:13" s="1" customFormat="1" ht="45.75" thickBot="1">
      <c r="A4" s="32" t="s">
        <v>43</v>
      </c>
      <c r="B4" s="5" t="s">
        <v>28</v>
      </c>
      <c r="C4" s="6">
        <v>40391</v>
      </c>
      <c r="D4" s="6">
        <v>40422</v>
      </c>
      <c r="E4" s="6">
        <v>40452</v>
      </c>
      <c r="F4" s="6">
        <v>40483</v>
      </c>
      <c r="G4" s="6">
        <v>40513</v>
      </c>
      <c r="H4" s="10" t="s">
        <v>30</v>
      </c>
      <c r="I4" s="11" t="s">
        <v>31</v>
      </c>
      <c r="J4" s="7" t="s">
        <v>29</v>
      </c>
      <c r="K4" s="2" t="s">
        <v>35</v>
      </c>
      <c r="L4" s="18" t="s">
        <v>39</v>
      </c>
      <c r="M4" s="16" t="s">
        <v>40</v>
      </c>
    </row>
    <row r="5" spans="1:13">
      <c r="A5" s="13" t="s">
        <v>20</v>
      </c>
      <c r="B5" s="8">
        <v>2500</v>
      </c>
      <c r="C5" s="8">
        <v>232</v>
      </c>
      <c r="D5" s="8">
        <v>164</v>
      </c>
      <c r="E5" s="8">
        <v>164</v>
      </c>
      <c r="F5" s="8">
        <v>256</v>
      </c>
      <c r="G5" s="8">
        <v>253</v>
      </c>
      <c r="H5" s="8">
        <f>4895.09/42</f>
        <v>116.54976190476191</v>
      </c>
      <c r="I5" s="8"/>
      <c r="J5" s="8">
        <f t="shared" ref="J5:J36" si="0">SUM(B5:I5)</f>
        <v>3685.5497619047619</v>
      </c>
      <c r="K5" s="14">
        <f t="shared" ref="K5:K36" si="1">+J5*42</f>
        <v>154793.09</v>
      </c>
      <c r="L5" s="19">
        <f>151444.17+4640.37</f>
        <v>156084.54</v>
      </c>
      <c r="M5" s="21">
        <f t="shared" ref="M5:M36" si="2">+K5-L5</f>
        <v>-1291.4500000000116</v>
      </c>
    </row>
    <row r="6" spans="1:13">
      <c r="A6" s="13" t="s">
        <v>6</v>
      </c>
      <c r="B6" s="8">
        <v>2500</v>
      </c>
      <c r="C6" s="8">
        <v>232</v>
      </c>
      <c r="D6" s="8">
        <v>164</v>
      </c>
      <c r="E6" s="8">
        <v>164</v>
      </c>
      <c r="F6" s="8">
        <v>256</v>
      </c>
      <c r="G6" s="8">
        <v>253</v>
      </c>
      <c r="H6" s="9">
        <f>4518.54/42</f>
        <v>107.58428571428571</v>
      </c>
      <c r="I6" s="9"/>
      <c r="J6" s="8">
        <f t="shared" si="0"/>
        <v>3676.5842857142857</v>
      </c>
      <c r="K6" s="14">
        <f t="shared" si="1"/>
        <v>154416.54</v>
      </c>
      <c r="L6" s="19">
        <v>154416.54</v>
      </c>
      <c r="M6" s="21">
        <f t="shared" si="2"/>
        <v>0</v>
      </c>
    </row>
    <row r="7" spans="1:13">
      <c r="A7" s="13" t="s">
        <v>36</v>
      </c>
      <c r="B7" s="8">
        <v>2500</v>
      </c>
      <c r="C7" s="8">
        <v>232</v>
      </c>
      <c r="D7" s="8">
        <v>164</v>
      </c>
      <c r="E7" s="8">
        <v>164</v>
      </c>
      <c r="F7" s="8">
        <v>256</v>
      </c>
      <c r="G7" s="8">
        <v>253</v>
      </c>
      <c r="H7" s="9">
        <f>4518.54/42</f>
        <v>107.58428571428571</v>
      </c>
      <c r="I7" s="9"/>
      <c r="J7" s="8">
        <f t="shared" si="0"/>
        <v>3676.5842857142857</v>
      </c>
      <c r="K7" s="14">
        <f t="shared" si="1"/>
        <v>154416.54</v>
      </c>
      <c r="L7" s="19">
        <v>154416.54</v>
      </c>
      <c r="M7" s="21">
        <f t="shared" si="2"/>
        <v>0</v>
      </c>
    </row>
    <row r="8" spans="1:13">
      <c r="A8" s="13" t="s">
        <v>32</v>
      </c>
      <c r="B8" s="8">
        <v>2500</v>
      </c>
      <c r="C8" s="8">
        <v>232</v>
      </c>
      <c r="D8" s="8">
        <v>164</v>
      </c>
      <c r="E8" s="8">
        <v>164</v>
      </c>
      <c r="F8" s="8">
        <v>256</v>
      </c>
      <c r="G8" s="8">
        <v>253</v>
      </c>
      <c r="H8" s="9">
        <f>7530.91/42</f>
        <v>179.30738095238095</v>
      </c>
      <c r="I8" s="9"/>
      <c r="J8" s="8">
        <f t="shared" si="0"/>
        <v>3748.3073809523808</v>
      </c>
      <c r="K8" s="14">
        <f t="shared" si="1"/>
        <v>157428.91</v>
      </c>
      <c r="L8" s="19">
        <v>151924.6</v>
      </c>
      <c r="M8" s="21">
        <f t="shared" si="2"/>
        <v>5504.3099999999977</v>
      </c>
    </row>
    <row r="9" spans="1:13">
      <c r="A9" s="13" t="s">
        <v>7</v>
      </c>
      <c r="B9" s="8">
        <v>2500</v>
      </c>
      <c r="C9" s="8">
        <v>232</v>
      </c>
      <c r="D9" s="8">
        <v>164</v>
      </c>
      <c r="E9" s="8">
        <v>164</v>
      </c>
      <c r="F9" s="8">
        <v>256</v>
      </c>
      <c r="G9" s="8">
        <v>253</v>
      </c>
      <c r="H9" s="9">
        <f>6401.27/42</f>
        <v>152.41119047619048</v>
      </c>
      <c r="I9" s="9"/>
      <c r="J9" s="8">
        <f t="shared" si="0"/>
        <v>3721.4111904761903</v>
      </c>
      <c r="K9" s="14">
        <f t="shared" si="1"/>
        <v>156299.26999999999</v>
      </c>
      <c r="L9" s="19">
        <v>151412.43</v>
      </c>
      <c r="M9" s="21">
        <f t="shared" si="2"/>
        <v>4886.8399999999965</v>
      </c>
    </row>
    <row r="10" spans="1:13">
      <c r="A10" s="13" t="s">
        <v>15</v>
      </c>
      <c r="B10" s="8">
        <v>2500</v>
      </c>
      <c r="C10" s="8">
        <v>232</v>
      </c>
      <c r="D10" s="8">
        <v>164</v>
      </c>
      <c r="E10" s="8">
        <v>164</v>
      </c>
      <c r="F10" s="8">
        <v>256</v>
      </c>
      <c r="G10" s="8">
        <v>253</v>
      </c>
      <c r="H10" s="9">
        <f>4895.09/42</f>
        <v>116.54976190476191</v>
      </c>
      <c r="I10" s="9"/>
      <c r="J10" s="8">
        <f t="shared" si="0"/>
        <v>3685.5497619047619</v>
      </c>
      <c r="K10" s="14">
        <f t="shared" si="1"/>
        <v>154793.09</v>
      </c>
      <c r="L10" s="19">
        <v>148555.23000000001</v>
      </c>
      <c r="M10" s="21">
        <f t="shared" si="2"/>
        <v>6237.859999999986</v>
      </c>
    </row>
    <row r="11" spans="1:13">
      <c r="A11" s="13" t="s">
        <v>26</v>
      </c>
      <c r="B11" s="8">
        <v>2500</v>
      </c>
      <c r="C11" s="8">
        <v>232</v>
      </c>
      <c r="D11" s="8">
        <v>164</v>
      </c>
      <c r="E11" s="8">
        <v>164</v>
      </c>
      <c r="F11" s="8">
        <v>256</v>
      </c>
      <c r="G11" s="8">
        <v>253</v>
      </c>
      <c r="H11" s="9">
        <f>6401.27/42</f>
        <v>152.41119047619048</v>
      </c>
      <c r="I11" s="9"/>
      <c r="J11" s="8">
        <f t="shared" si="0"/>
        <v>3721.4111904761903</v>
      </c>
      <c r="K11" s="14">
        <f t="shared" si="1"/>
        <v>156299.26999999999</v>
      </c>
      <c r="L11" s="19">
        <v>146920</v>
      </c>
      <c r="M11" s="21">
        <f t="shared" si="2"/>
        <v>9379.2699999999895</v>
      </c>
    </row>
    <row r="12" spans="1:13">
      <c r="A12" s="13" t="s">
        <v>14</v>
      </c>
      <c r="B12" s="8">
        <v>2500</v>
      </c>
      <c r="C12" s="8">
        <v>232</v>
      </c>
      <c r="D12" s="8">
        <v>164</v>
      </c>
      <c r="E12" s="8">
        <v>164</v>
      </c>
      <c r="F12" s="8">
        <v>256</v>
      </c>
      <c r="G12" s="8">
        <v>253</v>
      </c>
      <c r="H12" s="9">
        <f>4518.54/42</f>
        <v>107.58428571428571</v>
      </c>
      <c r="I12" s="9"/>
      <c r="J12" s="8">
        <f t="shared" si="0"/>
        <v>3676.5842857142857</v>
      </c>
      <c r="K12" s="14">
        <f t="shared" si="1"/>
        <v>154416.54</v>
      </c>
      <c r="L12" s="19">
        <v>146471</v>
      </c>
      <c r="M12" s="21">
        <f t="shared" si="2"/>
        <v>7945.5400000000081</v>
      </c>
    </row>
    <row r="13" spans="1:13">
      <c r="A13" s="13" t="s">
        <v>37</v>
      </c>
      <c r="B13" s="8">
        <v>2500</v>
      </c>
      <c r="C13" s="8">
        <v>232</v>
      </c>
      <c r="D13" s="8">
        <v>164</v>
      </c>
      <c r="E13" s="8">
        <v>164</v>
      </c>
      <c r="F13" s="8">
        <v>256</v>
      </c>
      <c r="G13" s="8">
        <v>253</v>
      </c>
      <c r="H13" s="9">
        <f>7530.91/42</f>
        <v>179.30738095238095</v>
      </c>
      <c r="I13" s="9"/>
      <c r="J13" s="8">
        <f t="shared" si="0"/>
        <v>3748.3073809523808</v>
      </c>
      <c r="K13" s="14">
        <f t="shared" si="1"/>
        <v>157428.91</v>
      </c>
      <c r="L13" s="19">
        <v>146148.54999999999</v>
      </c>
      <c r="M13" s="21">
        <f t="shared" si="2"/>
        <v>11280.360000000015</v>
      </c>
    </row>
    <row r="14" spans="1:13">
      <c r="A14" s="13" t="s">
        <v>13</v>
      </c>
      <c r="B14" s="8">
        <v>2500</v>
      </c>
      <c r="C14" s="8">
        <v>232</v>
      </c>
      <c r="D14" s="8">
        <v>164</v>
      </c>
      <c r="E14" s="8">
        <v>164</v>
      </c>
      <c r="F14" s="8">
        <v>256</v>
      </c>
      <c r="G14" s="8">
        <v>253</v>
      </c>
      <c r="H14" s="9">
        <f>6777.82/42</f>
        <v>161.37666666666667</v>
      </c>
      <c r="I14" s="9"/>
      <c r="J14" s="8">
        <f t="shared" si="0"/>
        <v>3730.3766666666666</v>
      </c>
      <c r="K14" s="14">
        <f t="shared" si="1"/>
        <v>156675.82</v>
      </c>
      <c r="L14" s="19">
        <v>145443</v>
      </c>
      <c r="M14" s="21">
        <f t="shared" si="2"/>
        <v>11232.820000000007</v>
      </c>
    </row>
    <row r="15" spans="1:13">
      <c r="A15" s="13" t="s">
        <v>22</v>
      </c>
      <c r="B15" s="8">
        <v>2500</v>
      </c>
      <c r="C15" s="8">
        <v>232</v>
      </c>
      <c r="D15" s="8">
        <v>164</v>
      </c>
      <c r="E15" s="8">
        <v>164</v>
      </c>
      <c r="F15" s="8">
        <v>256</v>
      </c>
      <c r="G15" s="8">
        <v>253</v>
      </c>
      <c r="H15" s="9">
        <f>6401.27/42</f>
        <v>152.41119047619048</v>
      </c>
      <c r="I15" s="9"/>
      <c r="J15" s="8">
        <f t="shared" si="0"/>
        <v>3721.4111904761903</v>
      </c>
      <c r="K15" s="14">
        <f t="shared" si="1"/>
        <v>156299.26999999999</v>
      </c>
      <c r="L15" s="19">
        <f>144332.75+967</f>
        <v>145299.75</v>
      </c>
      <c r="M15" s="21">
        <f t="shared" si="2"/>
        <v>10999.51999999999</v>
      </c>
    </row>
    <row r="16" spans="1:13">
      <c r="A16" s="13" t="s">
        <v>17</v>
      </c>
      <c r="B16" s="8">
        <v>2500</v>
      </c>
      <c r="C16" s="8">
        <v>232</v>
      </c>
      <c r="D16" s="8">
        <v>164</v>
      </c>
      <c r="E16" s="8">
        <v>164</v>
      </c>
      <c r="F16" s="8">
        <v>256</v>
      </c>
      <c r="G16" s="8">
        <v>253</v>
      </c>
      <c r="H16" s="9">
        <f>11672.91/42</f>
        <v>277.92642857142857</v>
      </c>
      <c r="I16" s="9">
        <f>3538.37/42</f>
        <v>84.246904761904759</v>
      </c>
      <c r="J16" s="8">
        <f t="shared" si="0"/>
        <v>3931.1733333333332</v>
      </c>
      <c r="K16" s="14">
        <f t="shared" si="1"/>
        <v>165109.28</v>
      </c>
      <c r="L16" s="19">
        <v>144900.72</v>
      </c>
      <c r="M16" s="21">
        <f t="shared" si="2"/>
        <v>20208.559999999998</v>
      </c>
    </row>
    <row r="17" spans="1:17">
      <c r="A17" s="13" t="s">
        <v>16</v>
      </c>
      <c r="B17" s="8">
        <v>2500</v>
      </c>
      <c r="C17" s="8">
        <v>232</v>
      </c>
      <c r="D17" s="8">
        <v>164</v>
      </c>
      <c r="E17" s="8">
        <v>164</v>
      </c>
      <c r="F17" s="8">
        <v>256</v>
      </c>
      <c r="G17" s="8">
        <v>253</v>
      </c>
      <c r="H17" s="9">
        <f>4895.09/42</f>
        <v>116.54976190476191</v>
      </c>
      <c r="I17" s="9"/>
      <c r="J17" s="8">
        <f t="shared" si="0"/>
        <v>3685.5497619047619</v>
      </c>
      <c r="K17" s="14">
        <f t="shared" si="1"/>
        <v>154793.09</v>
      </c>
      <c r="L17" s="19">
        <v>144594</v>
      </c>
      <c r="M17" s="21">
        <f t="shared" si="2"/>
        <v>10199.089999999997</v>
      </c>
    </row>
    <row r="18" spans="1:17">
      <c r="A18" s="13" t="s">
        <v>10</v>
      </c>
      <c r="B18" s="8">
        <v>2500</v>
      </c>
      <c r="C18" s="8">
        <v>232</v>
      </c>
      <c r="D18" s="8">
        <v>164</v>
      </c>
      <c r="E18" s="8">
        <v>164</v>
      </c>
      <c r="F18" s="8">
        <v>256</v>
      </c>
      <c r="G18" s="8">
        <v>253</v>
      </c>
      <c r="H18" s="9">
        <f>7530.91/42</f>
        <v>179.30738095238095</v>
      </c>
      <c r="I18" s="9"/>
      <c r="J18" s="8">
        <f t="shared" si="0"/>
        <v>3748.3073809523808</v>
      </c>
      <c r="K18" s="14">
        <f t="shared" si="1"/>
        <v>157428.91</v>
      </c>
      <c r="L18" s="19">
        <f>131866.9+12515</f>
        <v>144381.9</v>
      </c>
      <c r="M18" s="21">
        <f t="shared" si="2"/>
        <v>13047.010000000009</v>
      </c>
    </row>
    <row r="19" spans="1:17">
      <c r="A19" s="13" t="s">
        <v>33</v>
      </c>
      <c r="B19" s="8">
        <v>2500</v>
      </c>
      <c r="C19" s="8">
        <v>232</v>
      </c>
      <c r="D19" s="8">
        <v>164</v>
      </c>
      <c r="E19" s="8">
        <v>164</v>
      </c>
      <c r="F19" s="8">
        <v>256</v>
      </c>
      <c r="G19" s="8">
        <v>253</v>
      </c>
      <c r="H19" s="9">
        <f>11672.91/42</f>
        <v>277.92642857142857</v>
      </c>
      <c r="I19" s="9">
        <f>8087.71/42</f>
        <v>192.56452380952382</v>
      </c>
      <c r="J19" s="8">
        <f t="shared" si="0"/>
        <v>4039.4909523809524</v>
      </c>
      <c r="K19" s="14">
        <f t="shared" si="1"/>
        <v>169658.62</v>
      </c>
      <c r="L19" s="19">
        <v>140156</v>
      </c>
      <c r="M19" s="21">
        <f t="shared" si="2"/>
        <v>29502.619999999995</v>
      </c>
      <c r="O19" s="15"/>
      <c r="Q19" s="15"/>
    </row>
    <row r="20" spans="1:17">
      <c r="A20" s="13" t="s">
        <v>2</v>
      </c>
      <c r="B20" s="8">
        <v>2500</v>
      </c>
      <c r="C20" s="8">
        <v>232</v>
      </c>
      <c r="D20" s="8">
        <v>164</v>
      </c>
      <c r="E20" s="8">
        <v>164</v>
      </c>
      <c r="F20" s="8">
        <v>256</v>
      </c>
      <c r="G20" s="8">
        <v>253</v>
      </c>
      <c r="H20" s="9">
        <f>6777.83/42</f>
        <v>161.37690476190477</v>
      </c>
      <c r="I20" s="9"/>
      <c r="J20" s="8">
        <f t="shared" si="0"/>
        <v>3730.3769047619048</v>
      </c>
      <c r="K20" s="14">
        <f t="shared" si="1"/>
        <v>156675.83000000002</v>
      </c>
      <c r="L20" s="19">
        <v>140058</v>
      </c>
      <c r="M20" s="21">
        <f t="shared" si="2"/>
        <v>16617.830000000016</v>
      </c>
    </row>
    <row r="21" spans="1:17">
      <c r="A21" s="13" t="s">
        <v>19</v>
      </c>
      <c r="B21" s="8">
        <v>2500</v>
      </c>
      <c r="C21" s="8">
        <v>232</v>
      </c>
      <c r="D21" s="8">
        <v>164</v>
      </c>
      <c r="E21" s="8">
        <v>164</v>
      </c>
      <c r="F21" s="8">
        <v>256</v>
      </c>
      <c r="G21" s="8">
        <v>253</v>
      </c>
      <c r="H21" s="9">
        <f>9037.09/42</f>
        <v>215.16880952380953</v>
      </c>
      <c r="I21" s="9"/>
      <c r="J21" s="8">
        <f t="shared" si="0"/>
        <v>3784.1688095238096</v>
      </c>
      <c r="K21" s="14">
        <f t="shared" si="1"/>
        <v>158935.09</v>
      </c>
      <c r="L21" s="19">
        <v>137070.07</v>
      </c>
      <c r="M21" s="21">
        <f t="shared" si="2"/>
        <v>21865.01999999999</v>
      </c>
    </row>
    <row r="22" spans="1:17">
      <c r="A22" s="13" t="s">
        <v>11</v>
      </c>
      <c r="B22" s="8">
        <v>2500</v>
      </c>
      <c r="C22" s="8">
        <v>232</v>
      </c>
      <c r="D22" s="8">
        <v>164</v>
      </c>
      <c r="E22" s="8">
        <v>164</v>
      </c>
      <c r="F22" s="8">
        <v>256</v>
      </c>
      <c r="G22" s="8">
        <v>253</v>
      </c>
      <c r="H22" s="9">
        <f>7154.36/42</f>
        <v>170.34190476190474</v>
      </c>
      <c r="I22" s="9"/>
      <c r="J22" s="8">
        <f t="shared" si="0"/>
        <v>3739.3419047619045</v>
      </c>
      <c r="K22" s="14">
        <f t="shared" si="1"/>
        <v>157052.35999999999</v>
      </c>
      <c r="L22" s="19">
        <v>136319.57999999999</v>
      </c>
      <c r="M22" s="21">
        <f t="shared" si="2"/>
        <v>20732.78</v>
      </c>
    </row>
    <row r="23" spans="1:17">
      <c r="A23" s="13" t="s">
        <v>24</v>
      </c>
      <c r="B23" s="8">
        <v>2500</v>
      </c>
      <c r="C23" s="8">
        <v>232</v>
      </c>
      <c r="D23" s="8">
        <v>164</v>
      </c>
      <c r="E23" s="8">
        <v>164</v>
      </c>
      <c r="F23" s="8">
        <v>256</v>
      </c>
      <c r="G23" s="8">
        <v>253</v>
      </c>
      <c r="H23" s="9">
        <f>11672.91/42</f>
        <v>277.92642857142857</v>
      </c>
      <c r="I23" s="9">
        <f>4549.34/42</f>
        <v>108.31761904761905</v>
      </c>
      <c r="J23" s="8">
        <f t="shared" si="0"/>
        <v>3955.2440476190477</v>
      </c>
      <c r="K23" s="14">
        <f t="shared" si="1"/>
        <v>166120.25</v>
      </c>
      <c r="L23" s="19">
        <v>134725.87</v>
      </c>
      <c r="M23" s="21">
        <f t="shared" si="2"/>
        <v>31394.380000000005</v>
      </c>
    </row>
    <row r="24" spans="1:17">
      <c r="A24" s="13" t="s">
        <v>0</v>
      </c>
      <c r="B24" s="8">
        <v>2500</v>
      </c>
      <c r="C24" s="8">
        <v>232</v>
      </c>
      <c r="D24" s="8">
        <v>164</v>
      </c>
      <c r="E24" s="8">
        <v>164</v>
      </c>
      <c r="F24" s="8">
        <v>256</v>
      </c>
      <c r="G24" s="8">
        <v>253</v>
      </c>
      <c r="H24" s="9">
        <f>7154.36/42</f>
        <v>170.34190476190474</v>
      </c>
      <c r="I24" s="33"/>
      <c r="J24" s="8">
        <f t="shared" si="0"/>
        <v>3739.3419047619045</v>
      </c>
      <c r="K24" s="14">
        <f t="shared" si="1"/>
        <v>157052.35999999999</v>
      </c>
      <c r="L24" s="19">
        <v>133509</v>
      </c>
      <c r="M24" s="21">
        <f t="shared" si="2"/>
        <v>23543.359999999986</v>
      </c>
    </row>
    <row r="25" spans="1:17">
      <c r="A25" s="13" t="s">
        <v>21</v>
      </c>
      <c r="B25" s="8">
        <v>2500</v>
      </c>
      <c r="C25" s="8">
        <v>232</v>
      </c>
      <c r="D25" s="8">
        <v>164</v>
      </c>
      <c r="E25" s="8">
        <v>164</v>
      </c>
      <c r="F25" s="8">
        <v>256</v>
      </c>
      <c r="G25" s="8">
        <v>253</v>
      </c>
      <c r="H25" s="9">
        <f>11672.91/42</f>
        <v>277.92642857142857</v>
      </c>
      <c r="I25" s="9">
        <f>8087.71/42</f>
        <v>192.56452380952382</v>
      </c>
      <c r="J25" s="8">
        <f t="shared" si="0"/>
        <v>4039.4909523809524</v>
      </c>
      <c r="K25" s="14">
        <f t="shared" si="1"/>
        <v>169658.62</v>
      </c>
      <c r="L25" s="19">
        <v>128933</v>
      </c>
      <c r="M25" s="21">
        <f t="shared" si="2"/>
        <v>40725.619999999995</v>
      </c>
      <c r="O25" s="15"/>
    </row>
    <row r="26" spans="1:17">
      <c r="A26" s="13" t="s">
        <v>1</v>
      </c>
      <c r="B26" s="8">
        <v>2500</v>
      </c>
      <c r="C26" s="8">
        <v>232</v>
      </c>
      <c r="D26" s="8">
        <v>164</v>
      </c>
      <c r="E26" s="8">
        <v>164</v>
      </c>
      <c r="F26" s="8">
        <v>256</v>
      </c>
      <c r="G26" s="8">
        <v>253</v>
      </c>
      <c r="H26" s="9">
        <f>9037.09/42</f>
        <v>215.16880952380953</v>
      </c>
      <c r="I26" s="9"/>
      <c r="J26" s="8">
        <f t="shared" si="0"/>
        <v>3784.1688095238096</v>
      </c>
      <c r="K26" s="14">
        <f t="shared" si="1"/>
        <v>158935.09</v>
      </c>
      <c r="L26" s="19">
        <v>127868</v>
      </c>
      <c r="M26" s="21">
        <f t="shared" si="2"/>
        <v>31067.089999999997</v>
      </c>
    </row>
    <row r="27" spans="1:17">
      <c r="A27" s="13" t="s">
        <v>12</v>
      </c>
      <c r="B27" s="8">
        <v>2500</v>
      </c>
      <c r="C27" s="8">
        <v>232</v>
      </c>
      <c r="D27" s="8">
        <v>164</v>
      </c>
      <c r="E27" s="8">
        <v>164</v>
      </c>
      <c r="F27" s="8">
        <v>256</v>
      </c>
      <c r="G27" s="8">
        <v>253</v>
      </c>
      <c r="H27" s="9">
        <f>6777.82/42</f>
        <v>161.37666666666667</v>
      </c>
      <c r="I27" s="9"/>
      <c r="J27" s="8">
        <f t="shared" si="0"/>
        <v>3730.3766666666666</v>
      </c>
      <c r="K27" s="14">
        <f t="shared" si="1"/>
        <v>156675.82</v>
      </c>
      <c r="L27" s="19">
        <v>126400</v>
      </c>
      <c r="M27" s="21">
        <f t="shared" si="2"/>
        <v>30275.820000000007</v>
      </c>
    </row>
    <row r="28" spans="1:17">
      <c r="A28" s="13" t="s">
        <v>5</v>
      </c>
      <c r="B28" s="8">
        <v>2500</v>
      </c>
      <c r="C28" s="8">
        <v>232</v>
      </c>
      <c r="D28" s="8">
        <v>164</v>
      </c>
      <c r="E28" s="8">
        <v>164</v>
      </c>
      <c r="F28" s="8">
        <v>256</v>
      </c>
      <c r="G28" s="8">
        <v>253</v>
      </c>
      <c r="H28" s="9">
        <f>11672.91/42</f>
        <v>277.92642857142857</v>
      </c>
      <c r="I28" s="9">
        <f>4043.85/42</f>
        <v>96.282142857142858</v>
      </c>
      <c r="J28" s="8">
        <f t="shared" si="0"/>
        <v>3943.2085714285713</v>
      </c>
      <c r="K28" s="14">
        <f t="shared" si="1"/>
        <v>165614.76</v>
      </c>
      <c r="L28" s="19">
        <v>122389</v>
      </c>
      <c r="M28" s="21">
        <f t="shared" si="2"/>
        <v>43225.760000000009</v>
      </c>
    </row>
    <row r="29" spans="1:17">
      <c r="A29" s="13" t="s">
        <v>3</v>
      </c>
      <c r="B29" s="8">
        <v>2500</v>
      </c>
      <c r="C29" s="8">
        <v>232</v>
      </c>
      <c r="D29" s="8">
        <v>164</v>
      </c>
      <c r="E29" s="8">
        <v>164</v>
      </c>
      <c r="F29" s="8">
        <v>256</v>
      </c>
      <c r="G29" s="8">
        <v>253</v>
      </c>
      <c r="H29" s="9">
        <f>9037.09/42</f>
        <v>215.16880952380953</v>
      </c>
      <c r="I29" s="9"/>
      <c r="J29" s="8">
        <f t="shared" si="0"/>
        <v>3784.1688095238096</v>
      </c>
      <c r="K29" s="14">
        <f t="shared" si="1"/>
        <v>158935.09</v>
      </c>
      <c r="L29" s="19">
        <v>120354.14</v>
      </c>
      <c r="M29" s="21">
        <f t="shared" si="2"/>
        <v>38580.949999999997</v>
      </c>
    </row>
    <row r="30" spans="1:17">
      <c r="A30" s="13" t="s">
        <v>18</v>
      </c>
      <c r="B30" s="8">
        <v>2500</v>
      </c>
      <c r="C30" s="8">
        <v>232</v>
      </c>
      <c r="D30" s="8">
        <v>164</v>
      </c>
      <c r="E30" s="8">
        <v>164</v>
      </c>
      <c r="F30" s="8">
        <v>256</v>
      </c>
      <c r="G30" s="8">
        <v>253</v>
      </c>
      <c r="H30" s="9">
        <f>7154.36/42</f>
        <v>170.34190476190474</v>
      </c>
      <c r="I30" s="9"/>
      <c r="J30" s="8">
        <f t="shared" si="0"/>
        <v>3739.3419047619045</v>
      </c>
      <c r="K30" s="14">
        <f t="shared" si="1"/>
        <v>157052.35999999999</v>
      </c>
      <c r="L30" s="19">
        <v>119965.93</v>
      </c>
      <c r="M30" s="21">
        <f t="shared" si="2"/>
        <v>37086.429999999993</v>
      </c>
    </row>
    <row r="31" spans="1:17">
      <c r="A31" s="13" t="s">
        <v>4</v>
      </c>
      <c r="B31" s="8">
        <v>2500</v>
      </c>
      <c r="C31" s="8">
        <v>232</v>
      </c>
      <c r="D31" s="8">
        <v>164</v>
      </c>
      <c r="E31" s="8">
        <v>164</v>
      </c>
      <c r="F31" s="8">
        <v>256</v>
      </c>
      <c r="G31" s="8">
        <v>253</v>
      </c>
      <c r="H31" s="9">
        <f t="shared" ref="H31:H36" si="3">11672.91/42</f>
        <v>277.92642857142857</v>
      </c>
      <c r="I31" s="9">
        <f>3538.37/42</f>
        <v>84.246904761904759</v>
      </c>
      <c r="J31" s="8">
        <f t="shared" si="0"/>
        <v>3931.1733333333332</v>
      </c>
      <c r="K31" s="14">
        <f t="shared" si="1"/>
        <v>165109.28</v>
      </c>
      <c r="L31" s="19">
        <v>117832</v>
      </c>
      <c r="M31" s="21">
        <f t="shared" si="2"/>
        <v>47277.279999999999</v>
      </c>
    </row>
    <row r="32" spans="1:17">
      <c r="A32" s="13" t="s">
        <v>27</v>
      </c>
      <c r="B32" s="8">
        <v>2500</v>
      </c>
      <c r="C32" s="8">
        <v>232</v>
      </c>
      <c r="D32" s="8">
        <v>164</v>
      </c>
      <c r="E32" s="8">
        <v>164</v>
      </c>
      <c r="F32" s="8">
        <v>256</v>
      </c>
      <c r="G32" s="8">
        <v>253</v>
      </c>
      <c r="H32" s="9">
        <f t="shared" si="3"/>
        <v>277.92642857142857</v>
      </c>
      <c r="I32" s="9">
        <f>11120.6/42</f>
        <v>264.77619047619049</v>
      </c>
      <c r="J32" s="8">
        <f t="shared" si="0"/>
        <v>4111.702619047619</v>
      </c>
      <c r="K32" s="14">
        <f t="shared" si="1"/>
        <v>172691.51</v>
      </c>
      <c r="L32" s="19">
        <v>101749</v>
      </c>
      <c r="M32" s="21">
        <f t="shared" si="2"/>
        <v>70942.510000000009</v>
      </c>
    </row>
    <row r="33" spans="1:15">
      <c r="A33" s="13" t="s">
        <v>8</v>
      </c>
      <c r="B33" s="8">
        <v>2500</v>
      </c>
      <c r="C33" s="8">
        <v>232</v>
      </c>
      <c r="D33" s="8">
        <v>164</v>
      </c>
      <c r="E33" s="8">
        <v>164</v>
      </c>
      <c r="F33" s="8">
        <v>256</v>
      </c>
      <c r="G33" s="8">
        <v>253</v>
      </c>
      <c r="H33" s="9">
        <f t="shared" si="3"/>
        <v>277.92642857142857</v>
      </c>
      <c r="I33" s="9">
        <f>8087.71/42</f>
        <v>192.56452380952382</v>
      </c>
      <c r="J33" s="8">
        <f t="shared" si="0"/>
        <v>4039.4909523809524</v>
      </c>
      <c r="K33" s="14">
        <f t="shared" si="1"/>
        <v>169658.62</v>
      </c>
      <c r="L33" s="19">
        <f>60552.41+38043.02</f>
        <v>98595.43</v>
      </c>
      <c r="M33" s="21">
        <f t="shared" si="2"/>
        <v>71063.19</v>
      </c>
    </row>
    <row r="34" spans="1:15">
      <c r="A34" s="13" t="s">
        <v>23</v>
      </c>
      <c r="B34" s="8">
        <v>2500</v>
      </c>
      <c r="C34" s="8">
        <v>232</v>
      </c>
      <c r="D34" s="8">
        <v>164</v>
      </c>
      <c r="E34" s="8">
        <v>164</v>
      </c>
      <c r="F34" s="8">
        <v>256</v>
      </c>
      <c r="G34" s="8">
        <v>253</v>
      </c>
      <c r="H34" s="9">
        <f t="shared" si="3"/>
        <v>277.92642857142857</v>
      </c>
      <c r="I34" s="9">
        <f>8087.71/42</f>
        <v>192.56452380952382</v>
      </c>
      <c r="J34" s="8">
        <f t="shared" si="0"/>
        <v>4039.4909523809524</v>
      </c>
      <c r="K34" s="14">
        <f t="shared" si="1"/>
        <v>169658.62</v>
      </c>
      <c r="L34" s="19">
        <v>96625.81</v>
      </c>
      <c r="M34" s="21">
        <f t="shared" si="2"/>
        <v>73032.81</v>
      </c>
      <c r="O34" s="15"/>
    </row>
    <row r="35" spans="1:15">
      <c r="A35" s="13" t="s">
        <v>25</v>
      </c>
      <c r="B35" s="8">
        <v>2500</v>
      </c>
      <c r="C35" s="8">
        <v>232</v>
      </c>
      <c r="D35" s="8">
        <v>164</v>
      </c>
      <c r="E35" s="8">
        <v>164</v>
      </c>
      <c r="F35" s="8">
        <v>256</v>
      </c>
      <c r="G35" s="8">
        <v>253</v>
      </c>
      <c r="H35" s="9">
        <f t="shared" si="3"/>
        <v>277.92642857142857</v>
      </c>
      <c r="I35" s="9">
        <f>5054.34/42</f>
        <v>120.34142857142858</v>
      </c>
      <c r="J35" s="8">
        <f t="shared" si="0"/>
        <v>3967.2678571428569</v>
      </c>
      <c r="K35" s="14">
        <f t="shared" si="1"/>
        <v>166625.25</v>
      </c>
      <c r="L35" s="19">
        <v>72504</v>
      </c>
      <c r="M35" s="21">
        <f t="shared" si="2"/>
        <v>94121.25</v>
      </c>
    </row>
    <row r="36" spans="1:15" ht="15.75" thickBot="1">
      <c r="A36" s="13" t="s">
        <v>9</v>
      </c>
      <c r="B36" s="23">
        <v>2500</v>
      </c>
      <c r="C36" s="23">
        <v>232</v>
      </c>
      <c r="D36" s="23">
        <v>164</v>
      </c>
      <c r="E36" s="8">
        <v>164</v>
      </c>
      <c r="F36" s="23">
        <v>256</v>
      </c>
      <c r="G36" s="23">
        <v>253</v>
      </c>
      <c r="H36" s="22">
        <f t="shared" si="3"/>
        <v>277.92642857142857</v>
      </c>
      <c r="I36" s="22">
        <f>8593.19/42</f>
        <v>204.59976190476192</v>
      </c>
      <c r="J36" s="23">
        <f t="shared" si="0"/>
        <v>4051.5261904761905</v>
      </c>
      <c r="K36" s="24">
        <f t="shared" si="1"/>
        <v>170164.1</v>
      </c>
      <c r="L36" s="25">
        <v>47893.38</v>
      </c>
      <c r="M36" s="26">
        <f t="shared" si="2"/>
        <v>122270.72</v>
      </c>
    </row>
    <row r="37" spans="1:15" ht="15.75" thickBot="1">
      <c r="A37" s="34" t="s">
        <v>34</v>
      </c>
      <c r="B37" s="30">
        <f>SUM(B5:B36)</f>
        <v>80000</v>
      </c>
      <c r="C37" s="29">
        <f t="shared" ref="C37:L37" si="4">SUM(C5:C36)</f>
        <v>7424</v>
      </c>
      <c r="D37" s="29">
        <f t="shared" si="4"/>
        <v>5248</v>
      </c>
      <c r="E37" s="29">
        <f t="shared" si="4"/>
        <v>5248</v>
      </c>
      <c r="F37" s="29">
        <f t="shared" si="4"/>
        <v>8192</v>
      </c>
      <c r="G37" s="29">
        <f t="shared" si="4"/>
        <v>8096</v>
      </c>
      <c r="H37" s="29">
        <f t="shared" si="4"/>
        <v>6365.4109523809548</v>
      </c>
      <c r="I37" s="29">
        <f t="shared" si="4"/>
        <v>1733.0690476190475</v>
      </c>
      <c r="J37" s="29">
        <f t="shared" si="4"/>
        <v>122306.47999999997</v>
      </c>
      <c r="K37" s="29">
        <f t="shared" si="4"/>
        <v>5136872.1599999992</v>
      </c>
      <c r="L37" s="29">
        <f t="shared" si="4"/>
        <v>4183917.0100000002</v>
      </c>
      <c r="M37" s="31">
        <f t="shared" ref="M37" si="5">+K37-L37</f>
        <v>952955.14999999898</v>
      </c>
    </row>
    <row r="38" spans="1:15" ht="15.75" hidden="1" thickBot="1">
      <c r="A38" s="1" t="s">
        <v>38</v>
      </c>
      <c r="H38" s="27">
        <f>+H37*42</f>
        <v>267347.26000000013</v>
      </c>
      <c r="I38" s="27">
        <f>+I37*42</f>
        <v>72788.899999999994</v>
      </c>
      <c r="L38" s="28">
        <f>+K37-L37</f>
        <v>952955.14999999898</v>
      </c>
      <c r="M38" t="s">
        <v>41</v>
      </c>
    </row>
    <row r="39" spans="1:15" hidden="1">
      <c r="H39" s="15"/>
    </row>
    <row r="40" spans="1:15" hidden="1"/>
  </sheetData>
  <sheetProtection password="CC1A" sheet="1" objects="1" scenarios="1"/>
  <sortState ref="A5:M36">
    <sortCondition descending="1" ref="L5:L36"/>
  </sortState>
  <pageMargins left="0.70866141732283472" right="0.70866141732283472" top="0.74803149606299213" bottom="0.74803149606299213" header="0.31496062992125984" footer="0.31496062992125984"/>
  <pageSetup paperSize="9" scale="7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Mayra</cp:lastModifiedBy>
  <cp:lastPrinted>2011-09-20T00:37:31Z</cp:lastPrinted>
  <dcterms:created xsi:type="dcterms:W3CDTF">2011-07-26T00:57:22Z</dcterms:created>
  <dcterms:modified xsi:type="dcterms:W3CDTF">2011-09-20T00:47:34Z</dcterms:modified>
</cp:coreProperties>
</file>